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\\Filesserver\Formacion\2026_EFESO\00_MI_2026\01_MI_EFESO_dic2025\01_Documentos sede\"/>
    </mc:Choice>
  </mc:AlternateContent>
  <xr:revisionPtr revIDLastSave="0" documentId="8_{F84CD10B-C5C0-4416-84A2-79D6691970D3}" xr6:coauthVersionLast="47" xr6:coauthVersionMax="47" xr10:uidLastSave="{00000000-0000-0000-0000-000000000000}"/>
  <workbookProtection workbookAlgorithmName="SHA-512" workbookHashValue="qY0Eum1emmpOudBh36lC2KDcazZPtNE6nuiwrtrFIeaUGRr+O8ibTa5kxgioOUBt9o/4DYDhUlZs7reWzTkCbw==" workbookSaltValue="Yxf4USG8Q2WXWX6k/mn42w==" workbookSpinCount="100000" lockStructure="1"/>
  <bookViews>
    <workbookView xWindow="-108" yWindow="-108" windowWidth="30936" windowHeight="16776" tabRatio="828" activeTab="5" xr2:uid="{00000000-000D-0000-FFFF-FFFF00000000}"/>
  </bookViews>
  <sheets>
    <sheet name="Leyenda" sheetId="22" r:id="rId1"/>
    <sheet name="RESUMEN" sheetId="21" r:id="rId2"/>
    <sheet name="Hoja1" sheetId="26" state="hidden" r:id="rId3"/>
    <sheet name="Talento_45+" sheetId="1" r:id="rId4"/>
    <sheet name="Encuentros 45+" sheetId="28" r:id="rId5"/>
    <sheet name="Emprendedoras_Proyectos A y B" sheetId="14" r:id="rId6"/>
    <sheet name="EE_Proyectos A y B" sheetId="17" r:id="rId7"/>
    <sheet name="Impulsa_Startup" sheetId="29" r:id="rId8"/>
    <sheet name="Hoja2" sheetId="30" state="hidden" r:id="rId9"/>
    <sheet name="FP Pyme y Ferias FP Pyme" sheetId="19" r:id="rId10"/>
    <sheet name="Somos FP" sheetId="20" r:id="rId11"/>
  </sheets>
  <definedNames>
    <definedName name="_xlnm.Print_Area" localSheetId="4">'Encuentros 45+'!$A$1:$G$7</definedName>
    <definedName name="_xlnm.Print_Area" localSheetId="9">'FP Pyme y Ferias FP Pyme'!$A$1:$G$11</definedName>
    <definedName name="_xlnm.Print_Area" localSheetId="7">Impulsa_Startup!$A$1:$E$8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2" i="30" l="1"/>
  <c r="D42" i="30" s="1"/>
  <c r="C41" i="30"/>
  <c r="D41" i="30" s="1"/>
  <c r="C40" i="30"/>
  <c r="D40" i="30" s="1"/>
  <c r="B39" i="30"/>
  <c r="B38" i="30"/>
  <c r="C38" i="30" s="1"/>
  <c r="D38" i="30" s="1"/>
  <c r="B37" i="30"/>
  <c r="B33" i="30"/>
  <c r="C33" i="30" s="1"/>
  <c r="C32" i="30"/>
  <c r="D32" i="30" s="1"/>
  <c r="B29" i="30"/>
  <c r="C6" i="29"/>
  <c r="C7" i="29" s="1"/>
  <c r="B4" i="29"/>
  <c r="C4" i="29" s="1"/>
  <c r="C3" i="29"/>
  <c r="B30" i="30" l="1"/>
  <c r="C5" i="29"/>
  <c r="C8" i="29" s="1"/>
  <c r="C9" i="21" s="1"/>
  <c r="D4" i="29"/>
  <c r="E4" i="29" s="1"/>
  <c r="D7" i="29"/>
  <c r="C39" i="30"/>
  <c r="D39" i="30" s="1"/>
  <c r="D3" i="29"/>
  <c r="D33" i="30"/>
  <c r="B31" i="30"/>
  <c r="C37" i="30"/>
  <c r="D37" i="30" s="1"/>
  <c r="D6" i="29"/>
  <c r="E6" i="29" s="1"/>
  <c r="C29" i="30"/>
  <c r="D29" i="30" s="1"/>
  <c r="C30" i="30"/>
  <c r="D30" i="30" s="1"/>
  <c r="C34" i="30" l="1"/>
  <c r="D34" i="30" s="1"/>
  <c r="D5" i="29"/>
  <c r="D8" i="29" s="1"/>
  <c r="D9" i="21" s="1"/>
  <c r="E3" i="29"/>
  <c r="E5" i="29" s="1"/>
  <c r="E7" i="29"/>
  <c r="C31" i="30"/>
  <c r="D31" i="30" s="1"/>
  <c r="E8" i="29" l="1"/>
  <c r="E9" i="21" s="1"/>
  <c r="D7" i="28" l="1"/>
  <c r="D8" i="28" s="1"/>
  <c r="E6" i="28"/>
  <c r="E5" i="28"/>
  <c r="E4" i="28"/>
  <c r="F4" i="28" s="1"/>
  <c r="G4" i="28" s="1"/>
  <c r="E3" i="28"/>
  <c r="F3" i="28" s="1"/>
  <c r="E7" i="28" l="1"/>
  <c r="C4" i="21" s="1"/>
  <c r="F5" i="28"/>
  <c r="G5" i="28" s="1"/>
  <c r="G3" i="28"/>
  <c r="F6" i="28"/>
  <c r="F7" i="28" l="1"/>
  <c r="D4" i="21" s="1"/>
  <c r="G6" i="28"/>
  <c r="G7" i="28" s="1"/>
  <c r="E4" i="21" s="1"/>
  <c r="A21" i="1" l="1"/>
  <c r="A13" i="14"/>
  <c r="A13" i="17"/>
  <c r="C13" i="17"/>
  <c r="C12" i="17"/>
  <c r="C11" i="17"/>
  <c r="C10" i="17"/>
  <c r="C9" i="17"/>
  <c r="C13" i="14"/>
  <c r="C12" i="14"/>
  <c r="C11" i="14"/>
  <c r="C10" i="14"/>
  <c r="C9" i="14"/>
  <c r="C21" i="1"/>
  <c r="C20" i="1"/>
  <c r="C19" i="1"/>
  <c r="C18" i="1"/>
  <c r="C17" i="1"/>
  <c r="B3" i="14" l="1"/>
  <c r="D14" i="17"/>
  <c r="E9" i="19"/>
  <c r="E10" i="19"/>
  <c r="E8" i="19"/>
  <c r="D11" i="19"/>
  <c r="D12" i="19" s="1"/>
  <c r="E11" i="19" l="1"/>
  <c r="C11" i="21" s="1"/>
  <c r="F10" i="19"/>
  <c r="G10" i="19" s="1"/>
  <c r="F8" i="19"/>
  <c r="G8" i="19" s="1"/>
  <c r="F9" i="19" l="1"/>
  <c r="F11" i="19" l="1"/>
  <c r="G9" i="19"/>
  <c r="G11" i="19" s="1"/>
  <c r="C13" i="1" l="1"/>
  <c r="E17" i="1"/>
  <c r="F17" i="1" s="1"/>
  <c r="E18" i="1" l="1"/>
  <c r="F18" i="1" s="1"/>
  <c r="E19" i="1"/>
  <c r="F19" i="1" s="1"/>
  <c r="E20" i="1"/>
  <c r="F20" i="1" s="1"/>
  <c r="E21" i="1"/>
  <c r="F21" i="1" s="1"/>
  <c r="B3" i="1" l="1"/>
  <c r="C3" i="1" s="1"/>
  <c r="B3" i="20"/>
  <c r="C3" i="14"/>
  <c r="D14" i="14"/>
  <c r="E13" i="17"/>
  <c r="F13" i="17" s="1"/>
  <c r="E12" i="17"/>
  <c r="F12" i="17" s="1"/>
  <c r="E11" i="17"/>
  <c r="F11" i="17" s="1"/>
  <c r="E10" i="17"/>
  <c r="F10" i="17" s="1"/>
  <c r="E9" i="17"/>
  <c r="F9" i="17" s="1"/>
  <c r="E13" i="14"/>
  <c r="F13" i="14" s="1"/>
  <c r="E12" i="14"/>
  <c r="F12" i="14" s="1"/>
  <c r="E11" i="14"/>
  <c r="F11" i="14" s="1"/>
  <c r="E10" i="14"/>
  <c r="F10" i="14" s="1"/>
  <c r="E9" i="14"/>
  <c r="F9" i="14" s="1"/>
  <c r="C3" i="20" l="1"/>
  <c r="D3" i="20" s="1"/>
  <c r="F22" i="1"/>
  <c r="D3" i="14" l="1"/>
  <c r="B3" i="19" l="1"/>
  <c r="B3" i="17"/>
  <c r="C3" i="17" s="1"/>
  <c r="B4" i="19" l="1"/>
  <c r="C3" i="19"/>
  <c r="C4" i="19" s="1"/>
  <c r="D5" i="21"/>
  <c r="C10" i="21"/>
  <c r="C7" i="21"/>
  <c r="C5" i="21"/>
  <c r="B4" i="20"/>
  <c r="C12" i="21" s="1"/>
  <c r="C4" i="20"/>
  <c r="D12" i="21" s="1"/>
  <c r="D10" i="21" l="1"/>
  <c r="D3" i="19"/>
  <c r="D4" i="19" s="1"/>
  <c r="G11" i="14"/>
  <c r="G13" i="14"/>
  <c r="F14" i="17"/>
  <c r="E14" i="17"/>
  <c r="B4" i="17" s="1"/>
  <c r="E14" i="14"/>
  <c r="B4" i="14" s="1"/>
  <c r="G13" i="17"/>
  <c r="G12" i="14"/>
  <c r="G10" i="14"/>
  <c r="D3" i="17"/>
  <c r="D7" i="21"/>
  <c r="G11" i="17"/>
  <c r="D4" i="20"/>
  <c r="E12" i="21" s="1"/>
  <c r="G12" i="17"/>
  <c r="G10" i="17"/>
  <c r="E10" i="21" l="1"/>
  <c r="C6" i="21"/>
  <c r="C4" i="14"/>
  <c r="D11" i="21"/>
  <c r="F14" i="14"/>
  <c r="G9" i="17"/>
  <c r="G14" i="17" s="1"/>
  <c r="E11" i="21"/>
  <c r="G9" i="14"/>
  <c r="B5" i="14"/>
  <c r="C4" i="17"/>
  <c r="E7" i="21"/>
  <c r="E5" i="21"/>
  <c r="G14" i="14" l="1"/>
  <c r="C8" i="21"/>
  <c r="B5" i="17"/>
  <c r="D4" i="14"/>
  <c r="D5" i="14" s="1"/>
  <c r="C5" i="14"/>
  <c r="D6" i="21"/>
  <c r="C5" i="17" l="1"/>
  <c r="D8" i="21"/>
  <c r="D4" i="17"/>
  <c r="E6" i="21"/>
  <c r="D5" i="17" l="1"/>
  <c r="E8" i="21"/>
  <c r="B13" i="1"/>
  <c r="D13" i="1"/>
  <c r="G17" i="1" l="1"/>
  <c r="G21" i="1"/>
  <c r="G18" i="1"/>
  <c r="G20" i="1"/>
  <c r="G19" i="1"/>
  <c r="E22" i="1"/>
  <c r="D22" i="1"/>
  <c r="B6" i="1"/>
  <c r="C6" i="1" s="1"/>
  <c r="B5" i="1"/>
  <c r="C5" i="1" s="1"/>
  <c r="G22" i="1" l="1"/>
  <c r="D6" i="1"/>
  <c r="B4" i="1"/>
  <c r="C4" i="1" s="1"/>
  <c r="D3" i="1"/>
  <c r="C7" i="1" l="1"/>
  <c r="D5" i="1"/>
  <c r="B7" i="1"/>
  <c r="C3" i="21" s="1"/>
  <c r="C13" i="21" s="1"/>
  <c r="D4" i="1" l="1"/>
  <c r="D7" i="1"/>
  <c r="E3" i="21" s="1"/>
  <c r="E13" i="21" s="1"/>
  <c r="D3" i="21"/>
  <c r="D13" i="21" s="1"/>
</calcChain>
</file>

<file path=xl/sharedStrings.xml><?xml version="1.0" encoding="utf-8"?>
<sst xmlns="http://schemas.openxmlformats.org/spreadsheetml/2006/main" count="213" uniqueCount="126">
  <si>
    <t>Coste Total</t>
  </si>
  <si>
    <t>Formación - Proyecto B</t>
  </si>
  <si>
    <t>ESPAÑA EMPRENDE</t>
  </si>
  <si>
    <t>45+</t>
  </si>
  <si>
    <t xml:space="preserve">TOTAL </t>
  </si>
  <si>
    <t>Indicadores</t>
  </si>
  <si>
    <t>Orientación</t>
  </si>
  <si>
    <t>Ayudas a la contratación</t>
  </si>
  <si>
    <t>Diagnóstico para la reconversión</t>
  </si>
  <si>
    <t>Presupuesto Total</t>
  </si>
  <si>
    <t>Orientación Empleabilidad</t>
  </si>
  <si>
    <t>Diagnóstico Reconversión</t>
  </si>
  <si>
    <t>Inserción Laboral</t>
  </si>
  <si>
    <t>Coste Unitario</t>
  </si>
  <si>
    <t>Presupuesto Tramos y Ayudas</t>
  </si>
  <si>
    <t>Nº Horas</t>
  </si>
  <si>
    <t>TOTAL</t>
  </si>
  <si>
    <t>Tramo Formación</t>
  </si>
  <si>
    <t>Formación Presencial y Online</t>
  </si>
  <si>
    <t>Tipo Formación</t>
  </si>
  <si>
    <t>Importe</t>
  </si>
  <si>
    <t>España Emprende - Proyecto A</t>
  </si>
  <si>
    <t>España Emprende - Proyecto B</t>
  </si>
  <si>
    <t>Programa</t>
  </si>
  <si>
    <t>Observaciones Generales</t>
  </si>
  <si>
    <t>GABINETE - Proyecto A</t>
  </si>
  <si>
    <t>Coste/Hora Único 
+ Otros Costes 40%</t>
  </si>
  <si>
    <t>Nº Indicadores</t>
  </si>
  <si>
    <t>GABINETE</t>
  </si>
  <si>
    <t>PROGRAMA OPERATIVO</t>
  </si>
  <si>
    <t>PROGRAMA</t>
  </si>
  <si>
    <t>OBSERVACIONES</t>
  </si>
  <si>
    <t>CALCULADORA PROYECTO B - ESPAÑA EMPRENDE</t>
  </si>
  <si>
    <t>EFESO</t>
  </si>
  <si>
    <t>FSE (69,64%)</t>
  </si>
  <si>
    <t>Presupuesto por Tipo de Feria</t>
  </si>
  <si>
    <t>· Se alinea la estructura de los módulos horarios de las acciones formativas al resto de programas. 
· Importes y cofinanciación del período 2021-2027</t>
  </si>
  <si>
    <t>CCT (30,36%)</t>
  </si>
  <si>
    <t>Nº Empresas Asesoradas por Tipo de Feria</t>
  </si>
  <si>
    <t>Introducir CCAA ---&gt;</t>
  </si>
  <si>
    <t>Andalucía</t>
  </si>
  <si>
    <t>Aragón</t>
  </si>
  <si>
    <t>Asturias</t>
  </si>
  <si>
    <t>Canarias</t>
  </si>
  <si>
    <t>Cantabria</t>
  </si>
  <si>
    <t>Castilla_La_Mancha</t>
  </si>
  <si>
    <t>Castilla_y_León</t>
  </si>
  <si>
    <t>Cataluña</t>
  </si>
  <si>
    <t>Ceuta</t>
  </si>
  <si>
    <t>Comunidad_Valenciana</t>
  </si>
  <si>
    <t>Extremadura</t>
  </si>
  <si>
    <t>Galicia</t>
  </si>
  <si>
    <t>Baleares</t>
  </si>
  <si>
    <t>La_Rioja</t>
  </si>
  <si>
    <t>Madrid</t>
  </si>
  <si>
    <t>Murcia</t>
  </si>
  <si>
    <t>Navarra</t>
  </si>
  <si>
    <t>País_Vasco</t>
  </si>
  <si>
    <t>SOMOS FP</t>
  </si>
  <si>
    <t>Gabinete FP Pyme</t>
  </si>
  <si>
    <t>FP PYME</t>
  </si>
  <si>
    <t>FERIAS FP PYME</t>
  </si>
  <si>
    <t>Gabinete - Proyecto A</t>
  </si>
  <si>
    <t>Formación Proyecto B</t>
  </si>
  <si>
    <t>Emprendedoras</t>
  </si>
  <si>
    <t>CALCULADORA PROYECTO B - Emprendedoras</t>
  </si>
  <si>
    <t>TALENTO 45+</t>
  </si>
  <si>
    <t>CALCULADORA TALENTO 45+</t>
  </si>
  <si>
    <t>Formación Talento 45+</t>
  </si>
  <si>
    <t>Talento 45+</t>
  </si>
  <si>
    <t>Emprendedoras - Proyecto A</t>
  </si>
  <si>
    <t>Emprendedoras - Proyecto B</t>
  </si>
  <si>
    <t>Ferias FP Pyme</t>
  </si>
  <si>
    <t>Somos FP Dual</t>
  </si>
  <si>
    <t>Total EFESO 2025</t>
  </si>
  <si>
    <t>Empresarias - Proyecto A</t>
  </si>
  <si>
    <t>Empresarias - Proyecto B</t>
  </si>
  <si>
    <t>· Para el presente ejercicio se mantiene una estructura de tramos equivalente a la actual, sin perjuicio de posibles modificaciones a implementar
· La proporción de los indicadores a realizar por cada tramo se verá sujeta en todo caso a valoración por parte de CCE, como en anteriores anualidades</t>
  </si>
  <si>
    <t>Dedicación efectiva del técnico con coste/hora fijo: 38,46 € * nº de horas dedicadas</t>
  </si>
  <si>
    <t>Fondos Adicionales</t>
  </si>
  <si>
    <t>Presupuesto por Tipo de Encuentro</t>
  </si>
  <si>
    <t>Nº Beneficiarios por Tipo de Encuentro</t>
  </si>
  <si>
    <t>Encuentros 45+ - Tipo A</t>
  </si>
  <si>
    <t>Encuentros 45+ - Tipo B</t>
  </si>
  <si>
    <t>Encuentros 45+ - Tipo C</t>
  </si>
  <si>
    <t xml:space="preserve">Petición Fondos Adicionales </t>
  </si>
  <si>
    <t>Encuentros 45+</t>
  </si>
  <si>
    <t>Encuentros 45+ - Tipo D</t>
  </si>
  <si>
    <t>Nº Horas Efectivas del técnico</t>
  </si>
  <si>
    <t xml:space="preserve">· Encuentros formulados en base a "proyecto de presupuesto".
· Se reflejan distintos tipos de Encuentro en función del alcance de público asistente. Nuevo Encuentro de 80.000 para 200 beneficiarios
· Máximo de cuatro encuentros por anualidad. </t>
  </si>
  <si>
    <t xml:space="preserve">· Ferias formuladas en base a "proyecto de presupuesto".
· Se reflejan distintos tipos de Feria en función del objetivo de empresas asesoradas
· Máximo de cuatro ferias por anualidad. </t>
  </si>
  <si>
    <t>Insertar Nº de Encuentros según tipo (máximo 4)</t>
  </si>
  <si>
    <t>Insertar Nº de Ferias según tipo (máximo 4)</t>
  </si>
  <si>
    <t>Gabinete Somos FP</t>
  </si>
  <si>
    <t>Somos FP</t>
  </si>
  <si>
    <t>Impulsa Startup</t>
  </si>
  <si>
    <t>· Proyecto de Presupuesto</t>
  </si>
  <si>
    <r>
      <t xml:space="preserve">· Cumplimentar únicamente celdas en amarillo. 
· Se contempla la ejecución desde 1 de enero de 2026 en todos los programas.
</t>
    </r>
    <r>
      <rPr>
        <b/>
        <sz val="11"/>
        <color rgb="FFFF0000"/>
        <rFont val="Calibri"/>
        <family val="2"/>
        <scheme val="minor"/>
      </rPr>
      <t>· IMPORTANTE: Introducir la CCAA en pestaña "Resumen" para que se reflejen los importes asociados a las formaciones</t>
    </r>
  </si>
  <si>
    <t>IMPULSA STARTUP 2026</t>
  </si>
  <si>
    <t>CALCULADORA PRESUPUESTO IMPULSA STARTUP</t>
  </si>
  <si>
    <t>Fase 1 - Crea y Crece (Gabinete)</t>
  </si>
  <si>
    <t>Fase 1 - Crea y Crece (Formación)</t>
  </si>
  <si>
    <t>Total Fase 1</t>
  </si>
  <si>
    <t>Fase 2 - Despega (Gabinete)</t>
  </si>
  <si>
    <t>Total Fase 2</t>
  </si>
  <si>
    <t>TOTAL PROGRAMA STARTUPS</t>
  </si>
  <si>
    <t>CCAA</t>
  </si>
  <si>
    <t>Presupuesto Fase 1
Emprendedores</t>
  </si>
  <si>
    <t>Importe Total Gabinete</t>
  </si>
  <si>
    <t>Cofinanciación FSE+ (69,64%)</t>
  </si>
  <si>
    <t>Cofinanciación Nacional (30,36%)</t>
  </si>
  <si>
    <t>Presupuesto Fase 2
Proyectos</t>
  </si>
  <si>
    <t>Presupuesto Máximo Elegible</t>
  </si>
  <si>
    <t>ENCUENTROS 45+ 2026</t>
  </si>
  <si>
    <t>Total Presupuesto Formación España Emprende 2026</t>
  </si>
  <si>
    <t>Total Presupuesto Formación Emprendedoras 2026</t>
  </si>
  <si>
    <t>PROGRAMAS ÁREA EFE 2026</t>
  </si>
  <si>
    <r>
      <t xml:space="preserve">Promedio </t>
    </r>
    <r>
      <rPr>
        <sz val="11"/>
        <color theme="1"/>
        <rFont val="Calibri"/>
        <family val="2"/>
        <scheme val="minor"/>
      </rPr>
      <t>horas Emprendedoras</t>
    </r>
  </si>
  <si>
    <r>
      <t xml:space="preserve">Promedio </t>
    </r>
    <r>
      <rPr>
        <sz val="11"/>
        <color theme="1"/>
        <rFont val="Calibri"/>
        <family val="2"/>
        <scheme val="minor"/>
      </rPr>
      <t>horas EE</t>
    </r>
  </si>
  <si>
    <r>
      <t xml:space="preserve">Promedio </t>
    </r>
    <r>
      <rPr>
        <sz val="11"/>
        <color theme="1"/>
        <rFont val="Calibri"/>
        <family val="2"/>
        <scheme val="minor"/>
      </rPr>
      <t>horas Talento 45+</t>
    </r>
  </si>
  <si>
    <r>
      <t xml:space="preserve">Feria FP PYME – </t>
    </r>
    <r>
      <rPr>
        <sz val="11"/>
        <color theme="1"/>
        <rFont val="Calibri"/>
        <family val="2"/>
        <scheme val="minor"/>
      </rPr>
      <t>Tipo A</t>
    </r>
  </si>
  <si>
    <r>
      <t xml:space="preserve">Feria FP PYME – </t>
    </r>
    <r>
      <rPr>
        <sz val="11"/>
        <color theme="1"/>
        <rFont val="Calibri"/>
        <family val="2"/>
        <scheme val="minor"/>
      </rPr>
      <t>Tipo B</t>
    </r>
  </si>
  <si>
    <r>
      <t xml:space="preserve">Feria FP PYME – </t>
    </r>
    <r>
      <rPr>
        <sz val="11"/>
        <color theme="1"/>
        <rFont val="Calibri"/>
        <family val="2"/>
        <scheme val="minor"/>
      </rPr>
      <t>Tipo C</t>
    </r>
  </si>
  <si>
    <t>Programa FSE+</t>
  </si>
  <si>
    <t>CCT (30'36%)</t>
  </si>
  <si>
    <t>Ayuda FSE (69,64%)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</si>
</sst>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2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Times New Roman"/>
      <family val="1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</font>
    <font>
      <b/>
      <sz val="9"/>
      <color rgb="FF000000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7030A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00B0F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0" fontId="3" fillId="0" borderId="0"/>
    <xf numFmtId="44" fontId="4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</cellStyleXfs>
  <cellXfs count="119">
    <xf numFmtId="0" fontId="0" fillId="0" borderId="0" xfId="0"/>
    <xf numFmtId="0" fontId="0" fillId="0" borderId="0" xfId="0" applyAlignment="1">
      <alignment vertical="top" wrapText="1"/>
    </xf>
    <xf numFmtId="0" fontId="7" fillId="0" borderId="13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3" fontId="10" fillId="0" borderId="1" xfId="0" applyNumberFormat="1" applyFont="1" applyBorder="1" applyAlignment="1" applyProtection="1">
      <alignment horizontal="center" vertical="center"/>
      <protection hidden="1"/>
    </xf>
    <xf numFmtId="3" fontId="0" fillId="7" borderId="1" xfId="0" applyNumberFormat="1" applyFill="1" applyBorder="1" applyAlignment="1" applyProtection="1">
      <alignment horizontal="center" vertical="center"/>
      <protection locked="0"/>
    </xf>
    <xf numFmtId="0" fontId="6" fillId="5" borderId="1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>
      <alignment horizontal="center" vertical="center" wrapText="1"/>
    </xf>
    <xf numFmtId="0" fontId="11" fillId="8" borderId="22" xfId="0" applyFont="1" applyFill="1" applyBorder="1" applyAlignment="1">
      <alignment horizontal="center" vertical="center" wrapText="1"/>
    </xf>
    <xf numFmtId="0" fontId="11" fillId="8" borderId="23" xfId="0" applyFont="1" applyFill="1" applyBorder="1" applyAlignment="1">
      <alignment horizontal="center" vertical="center" wrapText="1"/>
    </xf>
    <xf numFmtId="0" fontId="0" fillId="7" borderId="1" xfId="0" applyFill="1" applyBorder="1" applyAlignment="1" applyProtection="1">
      <alignment horizontal="center"/>
      <protection locked="0"/>
    </xf>
    <xf numFmtId="0" fontId="0" fillId="7" borderId="11" xfId="0" applyFill="1" applyBorder="1" applyAlignment="1" applyProtection="1">
      <alignment horizontal="center" vertical="center" wrapText="1"/>
      <protection locked="0"/>
    </xf>
    <xf numFmtId="0" fontId="7" fillId="0" borderId="26" xfId="0" applyFont="1" applyBorder="1" applyAlignment="1">
      <alignment horizontal="left" vertical="center" wrapText="1"/>
    </xf>
    <xf numFmtId="0" fontId="7" fillId="0" borderId="27" xfId="0" applyFont="1" applyBorder="1" applyAlignment="1">
      <alignment horizontal="left" vertical="center" wrapText="1"/>
    </xf>
    <xf numFmtId="0" fontId="9" fillId="0" borderId="10" xfId="0" applyFont="1" applyBorder="1"/>
    <xf numFmtId="0" fontId="0" fillId="9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2" applyNumberFormat="1" applyFont="1" applyBorder="1" applyAlignment="1" applyProtection="1">
      <alignment horizontal="center"/>
    </xf>
    <xf numFmtId="0" fontId="0" fillId="9" borderId="17" xfId="0" applyFill="1" applyBorder="1" applyAlignment="1">
      <alignment horizontal="center" vertical="center" wrapText="1"/>
    </xf>
    <xf numFmtId="8" fontId="0" fillId="0" borderId="12" xfId="0" applyNumberForma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1" fontId="9" fillId="0" borderId="10" xfId="0" applyNumberFormat="1" applyFont="1" applyBorder="1"/>
    <xf numFmtId="1" fontId="0" fillId="7" borderId="1" xfId="0" applyNumberFormat="1" applyFill="1" applyBorder="1" applyAlignment="1" applyProtection="1">
      <alignment horizontal="center" vertical="center"/>
      <protection locked="0"/>
    </xf>
    <xf numFmtId="4" fontId="12" fillId="0" borderId="1" xfId="0" applyNumberFormat="1" applyFont="1" applyBorder="1" applyAlignment="1">
      <alignment horizontal="center" vertical="center"/>
    </xf>
    <xf numFmtId="0" fontId="2" fillId="7" borderId="1" xfId="0" applyFont="1" applyFill="1" applyBorder="1" applyProtection="1">
      <protection locked="0"/>
    </xf>
    <xf numFmtId="0" fontId="14" fillId="0" borderId="1" xfId="0" applyFont="1" applyBorder="1"/>
    <xf numFmtId="8" fontId="15" fillId="13" borderId="1" xfId="0" applyNumberFormat="1" applyFont="1" applyFill="1" applyBorder="1" applyAlignment="1">
      <alignment horizontal="center"/>
    </xf>
    <xf numFmtId="8" fontId="15" fillId="12" borderId="1" xfId="0" applyNumberFormat="1" applyFont="1" applyFill="1" applyBorder="1" applyAlignment="1">
      <alignment horizontal="center" vertical="center"/>
    </xf>
    <xf numFmtId="8" fontId="15" fillId="12" borderId="1" xfId="0" applyNumberFormat="1" applyFont="1" applyFill="1" applyBorder="1" applyAlignment="1">
      <alignment horizontal="center"/>
    </xf>
    <xf numFmtId="0" fontId="16" fillId="0" borderId="1" xfId="0" applyFont="1" applyBorder="1"/>
    <xf numFmtId="0" fontId="13" fillId="12" borderId="0" xfId="0" applyFont="1" applyFill="1" applyAlignment="1">
      <alignment horizontal="center" vertical="center"/>
    </xf>
    <xf numFmtId="164" fontId="2" fillId="0" borderId="1" xfId="2" applyNumberFormat="1" applyFont="1" applyBorder="1" applyAlignment="1" applyProtection="1">
      <alignment horizontal="center"/>
    </xf>
    <xf numFmtId="0" fontId="0" fillId="16" borderId="1" xfId="0" applyFill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/>
    <xf numFmtId="0" fontId="13" fillId="12" borderId="0" xfId="0" applyFont="1" applyFill="1"/>
    <xf numFmtId="0" fontId="2" fillId="0" borderId="1" xfId="0" applyFont="1" applyBorder="1"/>
    <xf numFmtId="0" fontId="0" fillId="3" borderId="1" xfId="0" applyFill="1" applyBorder="1" applyAlignment="1">
      <alignment horizontal="center" vertical="center" wrapText="1"/>
    </xf>
    <xf numFmtId="0" fontId="6" fillId="14" borderId="1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4" borderId="1" xfId="0" applyFont="1" applyFill="1" applyBorder="1" applyAlignment="1">
      <alignment horizontal="right"/>
    </xf>
    <xf numFmtId="0" fontId="2" fillId="4" borderId="1" xfId="0" applyFont="1" applyFill="1" applyBorder="1"/>
    <xf numFmtId="0" fontId="0" fillId="8" borderId="1" xfId="0" applyFill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0" fillId="9" borderId="16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/>
    </xf>
    <xf numFmtId="0" fontId="7" fillId="0" borderId="18" xfId="0" applyFont="1" applyBorder="1" applyAlignment="1">
      <alignment horizontal="left" vertical="center" wrapText="1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7" borderId="1" xfId="0" applyFill="1" applyBorder="1" applyAlignment="1" applyProtection="1">
      <alignment horizontal="center" vertical="center"/>
      <protection locked="0"/>
    </xf>
    <xf numFmtId="164" fontId="0" fillId="0" borderId="1" xfId="0" applyNumberFormat="1" applyBorder="1" applyAlignment="1" applyProtection="1">
      <alignment horizontal="center" vertical="center"/>
      <protection locked="0"/>
    </xf>
    <xf numFmtId="0" fontId="0" fillId="8" borderId="1" xfId="0" applyFill="1" applyBorder="1" applyAlignment="1">
      <alignment horizontal="center" vertical="center" wrapText="1"/>
    </xf>
    <xf numFmtId="164" fontId="0" fillId="8" borderId="1" xfId="0" applyNumberFormat="1" applyFill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18" fillId="17" borderId="1" xfId="0" applyFont="1" applyFill="1" applyBorder="1" applyAlignment="1">
      <alignment horizontal="center" vertical="center" wrapText="1"/>
    </xf>
    <xf numFmtId="0" fontId="15" fillId="17" borderId="1" xfId="0" applyFont="1" applyFill="1" applyBorder="1" applyAlignment="1">
      <alignment horizontal="center" vertical="center" wrapText="1"/>
    </xf>
    <xf numFmtId="0" fontId="18" fillId="7" borderId="1" xfId="0" applyFont="1" applyFill="1" applyBorder="1" applyAlignment="1">
      <alignment horizontal="center" vertical="center" wrapText="1"/>
    </xf>
    <xf numFmtId="44" fontId="15" fillId="7" borderId="1" xfId="2" applyFont="1" applyFill="1" applyBorder="1" applyAlignment="1">
      <alignment horizontal="center" vertical="center" wrapText="1"/>
    </xf>
    <xf numFmtId="8" fontId="15" fillId="12" borderId="1" xfId="0" applyNumberFormat="1" applyFont="1" applyFill="1" applyBorder="1" applyAlignment="1">
      <alignment horizontal="center" vertical="center" wrapText="1"/>
    </xf>
    <xf numFmtId="44" fontId="14" fillId="12" borderId="1" xfId="0" applyNumberFormat="1" applyFont="1" applyFill="1" applyBorder="1" applyAlignment="1">
      <alignment horizontal="center" vertical="center" wrapText="1"/>
    </xf>
    <xf numFmtId="44" fontId="15" fillId="7" borderId="1" xfId="0" applyNumberFormat="1" applyFont="1" applyFill="1" applyBorder="1" applyAlignment="1">
      <alignment horizontal="center" vertical="center" wrapText="1"/>
    </xf>
    <xf numFmtId="8" fontId="15" fillId="7" borderId="1" xfId="0" applyNumberFormat="1" applyFont="1" applyFill="1" applyBorder="1" applyAlignment="1">
      <alignment horizontal="center" vertical="center"/>
    </xf>
    <xf numFmtId="8" fontId="14" fillId="12" borderId="1" xfId="0" applyNumberFormat="1" applyFont="1" applyFill="1" applyBorder="1" applyAlignment="1">
      <alignment horizontal="center" vertical="center" wrapText="1"/>
    </xf>
    <xf numFmtId="0" fontId="0" fillId="18" borderId="1" xfId="0" applyFill="1" applyBorder="1" applyAlignment="1">
      <alignment horizontal="center" vertical="center"/>
    </xf>
    <xf numFmtId="0" fontId="19" fillId="18" borderId="0" xfId="0" applyFont="1" applyFill="1" applyAlignment="1">
      <alignment horizontal="center" vertical="center" wrapText="1"/>
    </xf>
    <xf numFmtId="2" fontId="0" fillId="18" borderId="1" xfId="0" applyNumberFormat="1" applyFill="1" applyBorder="1" applyAlignment="1">
      <alignment horizontal="center" vertical="center"/>
    </xf>
    <xf numFmtId="0" fontId="0" fillId="6" borderId="1" xfId="0" applyFill="1" applyBorder="1" applyAlignment="1" applyProtection="1">
      <alignment horizontal="center" vertical="center" wrapText="1"/>
      <protection hidden="1"/>
    </xf>
    <xf numFmtId="0" fontId="0" fillId="6" borderId="26" xfId="0" applyFill="1" applyBorder="1" applyAlignment="1" applyProtection="1">
      <alignment horizontal="center" vertical="center" wrapText="1"/>
      <protection hidden="1"/>
    </xf>
    <xf numFmtId="2" fontId="0" fillId="18" borderId="14" xfId="0" applyNumberFormat="1" applyFill="1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8" borderId="6" xfId="0" applyFont="1" applyFill="1" applyBorder="1" applyAlignment="1">
      <alignment horizontal="right"/>
    </xf>
    <xf numFmtId="0" fontId="2" fillId="8" borderId="7" xfId="0" applyFont="1" applyFill="1" applyBorder="1" applyAlignment="1">
      <alignment horizontal="right"/>
    </xf>
    <xf numFmtId="0" fontId="2" fillId="4" borderId="6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/>
    </xf>
    <xf numFmtId="0" fontId="1" fillId="10" borderId="9" xfId="0" applyFont="1" applyFill="1" applyBorder="1" applyAlignment="1">
      <alignment horizontal="center" vertical="center"/>
    </xf>
    <xf numFmtId="0" fontId="1" fillId="10" borderId="3" xfId="0" applyFont="1" applyFill="1" applyBorder="1" applyAlignment="1">
      <alignment horizontal="center" vertical="center"/>
    </xf>
    <xf numFmtId="0" fontId="6" fillId="6" borderId="9" xfId="0" applyFont="1" applyFill="1" applyBorder="1" applyAlignment="1" applyProtection="1">
      <alignment horizontal="center" vertical="center" wrapText="1"/>
      <protection hidden="1"/>
    </xf>
    <xf numFmtId="0" fontId="6" fillId="6" borderId="24" xfId="0" applyFont="1" applyFill="1" applyBorder="1" applyAlignment="1" applyProtection="1">
      <alignment horizontal="center" vertical="center" wrapText="1"/>
      <protection hidden="1"/>
    </xf>
    <xf numFmtId="0" fontId="1" fillId="15" borderId="1" xfId="0" applyFont="1" applyFill="1" applyBorder="1" applyAlignment="1">
      <alignment horizontal="center" vertical="center"/>
    </xf>
    <xf numFmtId="0" fontId="1" fillId="10" borderId="28" xfId="0" applyFont="1" applyFill="1" applyBorder="1" applyAlignment="1">
      <alignment horizontal="center" vertical="center" wrapText="1"/>
    </xf>
    <xf numFmtId="0" fontId="1" fillId="10" borderId="10" xfId="0" applyFont="1" applyFill="1" applyBorder="1" applyAlignment="1">
      <alignment horizontal="center" vertical="center" wrapText="1"/>
    </xf>
    <xf numFmtId="0" fontId="1" fillId="10" borderId="29" xfId="0" applyFont="1" applyFill="1" applyBorder="1" applyAlignment="1">
      <alignment horizontal="center" vertical="center" wrapText="1"/>
    </xf>
    <xf numFmtId="0" fontId="1" fillId="10" borderId="9" xfId="0" applyFont="1" applyFill="1" applyBorder="1" applyAlignment="1">
      <alignment horizontal="center" vertical="center" wrapText="1"/>
    </xf>
    <xf numFmtId="0" fontId="1" fillId="10" borderId="3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/>
    </xf>
    <xf numFmtId="0" fontId="0" fillId="6" borderId="4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5" fillId="5" borderId="1" xfId="0" applyFont="1" applyFill="1" applyBorder="1" applyAlignment="1">
      <alignment horizontal="right" vertical="center"/>
    </xf>
    <xf numFmtId="0" fontId="5" fillId="5" borderId="1" xfId="0" applyFont="1" applyFill="1" applyBorder="1" applyAlignment="1">
      <alignment horizontal="center" vertical="center"/>
    </xf>
    <xf numFmtId="0" fontId="5" fillId="6" borderId="30" xfId="0" applyFont="1" applyFill="1" applyBorder="1" applyAlignment="1">
      <alignment horizontal="center" vertical="center" wrapText="1"/>
    </xf>
    <xf numFmtId="0" fontId="5" fillId="6" borderId="0" xfId="0" applyFont="1" applyFill="1" applyAlignment="1">
      <alignment horizontal="center" vertical="center" wrapText="1"/>
    </xf>
    <xf numFmtId="0" fontId="5" fillId="6" borderId="31" xfId="0" applyFont="1" applyFill="1" applyBorder="1" applyAlignment="1">
      <alignment horizontal="center" vertical="center" wrapText="1"/>
    </xf>
    <xf numFmtId="0" fontId="0" fillId="8" borderId="6" xfId="0" applyFill="1" applyBorder="1" applyAlignment="1">
      <alignment horizontal="right" vertical="center" wrapText="1"/>
    </xf>
    <xf numFmtId="0" fontId="0" fillId="8" borderId="7" xfId="0" applyFill="1" applyBorder="1" applyAlignment="1">
      <alignment horizontal="right" vertical="center" wrapText="1"/>
    </xf>
    <xf numFmtId="0" fontId="2" fillId="11" borderId="6" xfId="0" applyFont="1" applyFill="1" applyBorder="1" applyAlignment="1">
      <alignment horizontal="right" vertical="center"/>
    </xf>
    <xf numFmtId="0" fontId="2" fillId="11" borderId="25" xfId="0" applyFont="1" applyFill="1" applyBorder="1" applyAlignment="1">
      <alignment horizontal="right" vertical="center"/>
    </xf>
    <xf numFmtId="0" fontId="2" fillId="11" borderId="7" xfId="0" applyFont="1" applyFill="1" applyBorder="1" applyAlignment="1">
      <alignment horizontal="right" vertical="center"/>
    </xf>
  </cellXfs>
  <cellStyles count="5">
    <cellStyle name="Moneda" xfId="2" builtinId="4"/>
    <cellStyle name="Moneda 2" xfId="4" xr:uid="{00000000-0005-0000-0000-000001000000}"/>
    <cellStyle name="Normal" xfId="0" builtinId="0"/>
    <cellStyle name="Normal 2" xfId="1" xr:uid="{00000000-0005-0000-0000-000003000000}"/>
    <cellStyle name="Normal 3" xfId="3" xr:uid="{00000000-0005-0000-0000-000004000000}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C12"/>
  <sheetViews>
    <sheetView zoomScale="85" zoomScaleNormal="85" workbookViewId="0">
      <selection activeCell="D2" sqref="D2"/>
    </sheetView>
  </sheetViews>
  <sheetFormatPr baseColWidth="10" defaultRowHeight="14.4" x14ac:dyDescent="0.3"/>
  <cols>
    <col min="1" max="1" width="17.5546875" customWidth="1"/>
    <col min="2" max="2" width="34" customWidth="1"/>
    <col min="3" max="3" width="82.6640625" customWidth="1"/>
  </cols>
  <sheetData>
    <row r="1" spans="1:3" ht="31.8" thickBot="1" x14ac:dyDescent="0.35">
      <c r="A1" s="11" t="s">
        <v>29</v>
      </c>
      <c r="B1" s="12" t="s">
        <v>30</v>
      </c>
      <c r="C1" s="13" t="s">
        <v>31</v>
      </c>
    </row>
    <row r="2" spans="1:3" ht="63.6" customHeight="1" thickBot="1" x14ac:dyDescent="0.35">
      <c r="A2" s="86" t="s">
        <v>24</v>
      </c>
      <c r="B2" s="87"/>
      <c r="C2" s="7" t="s">
        <v>97</v>
      </c>
    </row>
    <row r="3" spans="1:3" ht="61.95" customHeight="1" x14ac:dyDescent="0.3">
      <c r="A3" s="83" t="s">
        <v>33</v>
      </c>
      <c r="B3" s="6" t="s">
        <v>3</v>
      </c>
      <c r="C3" s="16" t="s">
        <v>77</v>
      </c>
    </row>
    <row r="4" spans="1:3" ht="61.95" customHeight="1" x14ac:dyDescent="0.3">
      <c r="A4" s="83"/>
      <c r="B4" s="6" t="s">
        <v>86</v>
      </c>
      <c r="C4" s="60" t="s">
        <v>89</v>
      </c>
    </row>
    <row r="5" spans="1:3" ht="43.5" customHeight="1" x14ac:dyDescent="0.3">
      <c r="A5" s="84"/>
      <c r="B5" s="4" t="s">
        <v>75</v>
      </c>
      <c r="C5" s="2" t="s">
        <v>78</v>
      </c>
    </row>
    <row r="6" spans="1:3" ht="43.5" customHeight="1" x14ac:dyDescent="0.3">
      <c r="A6" s="84"/>
      <c r="B6" s="4" t="s">
        <v>76</v>
      </c>
      <c r="C6" s="2" t="s">
        <v>36</v>
      </c>
    </row>
    <row r="7" spans="1:3" ht="43.5" customHeight="1" x14ac:dyDescent="0.3">
      <c r="A7" s="84"/>
      <c r="B7" s="4" t="s">
        <v>21</v>
      </c>
      <c r="C7" s="2" t="s">
        <v>78</v>
      </c>
    </row>
    <row r="8" spans="1:3" ht="43.5" customHeight="1" x14ac:dyDescent="0.3">
      <c r="A8" s="84"/>
      <c r="B8" s="4" t="s">
        <v>22</v>
      </c>
      <c r="C8" s="2" t="s">
        <v>36</v>
      </c>
    </row>
    <row r="9" spans="1:3" ht="43.5" customHeight="1" x14ac:dyDescent="0.3">
      <c r="A9" s="84"/>
      <c r="B9" s="4" t="s">
        <v>95</v>
      </c>
      <c r="C9" s="2" t="s">
        <v>96</v>
      </c>
    </row>
    <row r="10" spans="1:3" ht="43.5" customHeight="1" x14ac:dyDescent="0.3">
      <c r="A10" s="84"/>
      <c r="B10" s="4" t="s">
        <v>60</v>
      </c>
      <c r="C10" s="2" t="s">
        <v>78</v>
      </c>
    </row>
    <row r="11" spans="1:3" ht="43.5" customHeight="1" x14ac:dyDescent="0.3">
      <c r="A11" s="84"/>
      <c r="B11" s="4" t="s">
        <v>72</v>
      </c>
      <c r="C11" s="17" t="s">
        <v>90</v>
      </c>
    </row>
    <row r="12" spans="1:3" ht="43.5" customHeight="1" thickBot="1" x14ac:dyDescent="0.35">
      <c r="A12" s="85"/>
      <c r="B12" s="5" t="s">
        <v>94</v>
      </c>
      <c r="C12" s="3" t="s">
        <v>78</v>
      </c>
    </row>
  </sheetData>
  <sheetProtection algorithmName="SHA-512" hashValue="T3Oz8W1El4tEn8mmGVyDqJRdNX8DgOAfn5Vs5Fy1oB8KVsO9dhA7tnyUY0bKTCNra1mOLI3B8xG5VehnjiiK4w==" saltValue="NCxFlqvUtheVE1FfKk8+HQ==" spinCount="100000" sheet="1" objects="1" scenarios="1"/>
  <mergeCells count="2">
    <mergeCell ref="A3:A12"/>
    <mergeCell ref="A2:B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>
    <tabColor theme="5" tint="-0.249977111117893"/>
  </sheetPr>
  <dimension ref="A1:E13"/>
  <sheetViews>
    <sheetView view="pageBreakPreview" zoomScale="145" zoomScaleNormal="145" zoomScaleSheetLayoutView="145" workbookViewId="0">
      <selection activeCell="D1" sqref="D1"/>
    </sheetView>
  </sheetViews>
  <sheetFormatPr baseColWidth="10" defaultRowHeight="14.4" x14ac:dyDescent="0.3"/>
  <cols>
    <col min="1" max="1" width="16.44140625" customWidth="1"/>
    <col min="2" max="5" width="31" customWidth="1"/>
  </cols>
  <sheetData>
    <row r="1" spans="1:5" x14ac:dyDescent="0.3">
      <c r="A1" s="91" t="s">
        <v>116</v>
      </c>
      <c r="B1" s="92"/>
      <c r="C1" s="52" t="s">
        <v>39</v>
      </c>
      <c r="D1" s="32"/>
      <c r="E1" s="53"/>
    </row>
    <row r="2" spans="1:5" x14ac:dyDescent="0.3">
      <c r="A2" s="54" t="s">
        <v>123</v>
      </c>
      <c r="B2" s="54" t="s">
        <v>23</v>
      </c>
      <c r="C2" s="54" t="s">
        <v>0</v>
      </c>
      <c r="D2" s="54" t="s">
        <v>125</v>
      </c>
      <c r="E2" s="54" t="s">
        <v>37</v>
      </c>
    </row>
    <row r="3" spans="1:5" x14ac:dyDescent="0.3">
      <c r="A3" s="88" t="s">
        <v>33</v>
      </c>
      <c r="B3" s="43" t="s">
        <v>69</v>
      </c>
      <c r="C3" s="42">
        <f>'Talento_45+'!B7</f>
        <v>0</v>
      </c>
      <c r="D3" s="42">
        <f>'Talento_45+'!C7</f>
        <v>0</v>
      </c>
      <c r="E3" s="42">
        <f>'Talento_45+'!D7</f>
        <v>0</v>
      </c>
    </row>
    <row r="4" spans="1:5" x14ac:dyDescent="0.3">
      <c r="A4" s="88"/>
      <c r="B4" s="43" t="s">
        <v>86</v>
      </c>
      <c r="C4" s="42">
        <f>'Encuentros 45+'!E7</f>
        <v>0</v>
      </c>
      <c r="D4" s="42">
        <f>'Encuentros 45+'!F7</f>
        <v>0</v>
      </c>
      <c r="E4" s="42">
        <f>'Encuentros 45+'!G7</f>
        <v>0</v>
      </c>
    </row>
    <row r="5" spans="1:5" x14ac:dyDescent="0.3">
      <c r="A5" s="88"/>
      <c r="B5" s="43" t="s">
        <v>70</v>
      </c>
      <c r="C5" s="42">
        <f>'Emprendedoras_Proyectos A y B'!B3</f>
        <v>0</v>
      </c>
      <c r="D5" s="42">
        <f>'Emprendedoras_Proyectos A y B'!C3</f>
        <v>0</v>
      </c>
      <c r="E5" s="42">
        <f>'Emprendedoras_Proyectos A y B'!D3</f>
        <v>0</v>
      </c>
    </row>
    <row r="6" spans="1:5" x14ac:dyDescent="0.3">
      <c r="A6" s="88"/>
      <c r="B6" s="43" t="s">
        <v>71</v>
      </c>
      <c r="C6" s="42">
        <f>'Emprendedoras_Proyectos A y B'!B4</f>
        <v>0</v>
      </c>
      <c r="D6" s="42">
        <f>'Emprendedoras_Proyectos A y B'!C4</f>
        <v>0</v>
      </c>
      <c r="E6" s="42">
        <f>'Emprendedoras_Proyectos A y B'!D4</f>
        <v>0</v>
      </c>
    </row>
    <row r="7" spans="1:5" x14ac:dyDescent="0.3">
      <c r="A7" s="88"/>
      <c r="B7" s="43" t="s">
        <v>21</v>
      </c>
      <c r="C7" s="42">
        <f>'EE_Proyectos A y B'!B3</f>
        <v>0</v>
      </c>
      <c r="D7" s="42">
        <f>'EE_Proyectos A y B'!C3</f>
        <v>0</v>
      </c>
      <c r="E7" s="42">
        <f>'EE_Proyectos A y B'!D3</f>
        <v>0</v>
      </c>
    </row>
    <row r="8" spans="1:5" x14ac:dyDescent="0.3">
      <c r="A8" s="88"/>
      <c r="B8" s="43" t="s">
        <v>22</v>
      </c>
      <c r="C8" s="42">
        <f>'EE_Proyectos A y B'!B4</f>
        <v>0</v>
      </c>
      <c r="D8" s="42">
        <f>'EE_Proyectos A y B'!C4</f>
        <v>0</v>
      </c>
      <c r="E8" s="42">
        <f>'EE_Proyectos A y B'!D4</f>
        <v>0</v>
      </c>
    </row>
    <row r="9" spans="1:5" x14ac:dyDescent="0.3">
      <c r="A9" s="88"/>
      <c r="B9" s="43" t="s">
        <v>95</v>
      </c>
      <c r="C9" s="42">
        <f>Impulsa_Startup!C8</f>
        <v>0</v>
      </c>
      <c r="D9" s="42">
        <f>Impulsa_Startup!D8</f>
        <v>0</v>
      </c>
      <c r="E9" s="42">
        <f>Impulsa_Startup!E8</f>
        <v>0</v>
      </c>
    </row>
    <row r="10" spans="1:5" x14ac:dyDescent="0.3">
      <c r="A10" s="88"/>
      <c r="B10" s="43" t="s">
        <v>60</v>
      </c>
      <c r="C10" s="42">
        <f>'FP Pyme y Ferias FP Pyme'!B3</f>
        <v>0</v>
      </c>
      <c r="D10" s="42">
        <f>'FP Pyme y Ferias FP Pyme'!C3</f>
        <v>0</v>
      </c>
      <c r="E10" s="42">
        <f>'FP Pyme y Ferias FP Pyme'!D3</f>
        <v>0</v>
      </c>
    </row>
    <row r="11" spans="1:5" x14ac:dyDescent="0.3">
      <c r="A11" s="88"/>
      <c r="B11" s="43" t="s">
        <v>72</v>
      </c>
      <c r="C11" s="42">
        <f>'FP Pyme y Ferias FP Pyme'!E11</f>
        <v>0</v>
      </c>
      <c r="D11" s="42">
        <f>'FP Pyme y Ferias FP Pyme'!F11</f>
        <v>0</v>
      </c>
      <c r="E11" s="42">
        <f>'FP Pyme y Ferias FP Pyme'!G11</f>
        <v>0</v>
      </c>
    </row>
    <row r="12" spans="1:5" x14ac:dyDescent="0.3">
      <c r="A12" s="88"/>
      <c r="B12" s="43" t="s">
        <v>73</v>
      </c>
      <c r="C12" s="42">
        <f>'Somos FP'!B4</f>
        <v>0</v>
      </c>
      <c r="D12" s="42">
        <f>'Somos FP'!C4</f>
        <v>0</v>
      </c>
      <c r="E12" s="42">
        <f>'Somos FP'!D4</f>
        <v>0</v>
      </c>
    </row>
    <row r="13" spans="1:5" x14ac:dyDescent="0.3">
      <c r="A13" s="89" t="s">
        <v>74</v>
      </c>
      <c r="B13" s="90"/>
      <c r="C13" s="55">
        <f>SUM(C3:C12)</f>
        <v>0</v>
      </c>
      <c r="D13" s="55">
        <f t="shared" ref="D13:E13" si="0">SUM(D3:D12)</f>
        <v>0</v>
      </c>
      <c r="E13" s="55">
        <f t="shared" si="0"/>
        <v>0</v>
      </c>
    </row>
  </sheetData>
  <sheetProtection algorithmName="SHA-512" hashValue="eyYR65P6j9vdTLPLTHWkbmjOAa+n8LQ5DFMCs3cDDTqQ8j4jSPbnR3WCOn9geLnVagpoOg1IPAFHXmz119ov3Q==" saltValue="qfr2isXEJ3PmdXwat7jsAQ==" spinCount="100000" sheet="1" objects="1" scenarios="1"/>
  <mergeCells count="3">
    <mergeCell ref="A3:A12"/>
    <mergeCell ref="A13:B13"/>
    <mergeCell ref="A1:B1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EFF762B-33CF-4ECA-A72F-AC78A373CD6E}">
          <x14:formula1>
            <xm:f>Hoja1!$A$1:$A$18</xm:f>
          </x14:formula1>
          <xm:sqref>D1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238BE-B821-4FD6-A20F-5A58CCA223E7}">
  <sheetPr codeName="Hoja3"/>
  <dimension ref="A1:B18"/>
  <sheetViews>
    <sheetView workbookViewId="0">
      <selection sqref="A1:B18"/>
    </sheetView>
  </sheetViews>
  <sheetFormatPr baseColWidth="10" defaultRowHeight="14.4" x14ac:dyDescent="0.3"/>
  <sheetData>
    <row r="1" spans="1:2" x14ac:dyDescent="0.3">
      <c r="A1" s="33" t="s">
        <v>40</v>
      </c>
      <c r="B1" s="34">
        <v>2496.9</v>
      </c>
    </row>
    <row r="2" spans="1:2" x14ac:dyDescent="0.3">
      <c r="A2" s="33" t="s">
        <v>41</v>
      </c>
      <c r="B2" s="34">
        <v>2812.6</v>
      </c>
    </row>
    <row r="3" spans="1:2" x14ac:dyDescent="0.3">
      <c r="A3" s="33" t="s">
        <v>42</v>
      </c>
      <c r="B3" s="35">
        <v>2812.6</v>
      </c>
    </row>
    <row r="4" spans="1:2" x14ac:dyDescent="0.3">
      <c r="A4" s="33" t="s">
        <v>43</v>
      </c>
      <c r="B4" s="34">
        <v>2611.6999999999998</v>
      </c>
    </row>
    <row r="5" spans="1:2" x14ac:dyDescent="0.3">
      <c r="A5" s="33" t="s">
        <v>44</v>
      </c>
      <c r="B5" s="36">
        <v>2755.2</v>
      </c>
    </row>
    <row r="6" spans="1:2" x14ac:dyDescent="0.3">
      <c r="A6" s="33" t="s">
        <v>45</v>
      </c>
      <c r="B6" s="34">
        <v>2525.6</v>
      </c>
    </row>
    <row r="7" spans="1:2" x14ac:dyDescent="0.3">
      <c r="A7" s="33" t="s">
        <v>46</v>
      </c>
      <c r="B7" s="36">
        <v>2611.6999999999998</v>
      </c>
    </row>
    <row r="8" spans="1:2" x14ac:dyDescent="0.3">
      <c r="A8" s="33" t="s">
        <v>47</v>
      </c>
      <c r="B8" s="34">
        <v>3128.3</v>
      </c>
    </row>
    <row r="9" spans="1:2" x14ac:dyDescent="0.3">
      <c r="A9" s="33" t="s">
        <v>48</v>
      </c>
      <c r="B9" s="36">
        <v>3070.9</v>
      </c>
    </row>
    <row r="10" spans="1:2" x14ac:dyDescent="0.3">
      <c r="A10" s="33" t="s">
        <v>49</v>
      </c>
      <c r="B10" s="34">
        <v>2611.6999999999998</v>
      </c>
    </row>
    <row r="11" spans="1:2" x14ac:dyDescent="0.3">
      <c r="A11" s="33" t="s">
        <v>50</v>
      </c>
      <c r="B11" s="36">
        <v>2410.8000000000002</v>
      </c>
    </row>
    <row r="12" spans="1:2" x14ac:dyDescent="0.3">
      <c r="A12" s="33" t="s">
        <v>51</v>
      </c>
      <c r="B12" s="34">
        <v>2525.6</v>
      </c>
    </row>
    <row r="13" spans="1:2" x14ac:dyDescent="0.3">
      <c r="A13" s="37" t="s">
        <v>52</v>
      </c>
      <c r="B13" s="36">
        <v>2755.2</v>
      </c>
    </row>
    <row r="14" spans="1:2" x14ac:dyDescent="0.3">
      <c r="A14" s="33" t="s">
        <v>53</v>
      </c>
      <c r="B14" s="36">
        <v>2640.4</v>
      </c>
    </row>
    <row r="15" spans="1:2" x14ac:dyDescent="0.3">
      <c r="A15" s="33" t="s">
        <v>54</v>
      </c>
      <c r="B15" s="34">
        <v>3386.6</v>
      </c>
    </row>
    <row r="16" spans="1:2" x14ac:dyDescent="0.3">
      <c r="A16" s="33" t="s">
        <v>55</v>
      </c>
      <c r="B16" s="34">
        <v>2410.8000000000002</v>
      </c>
    </row>
    <row r="17" spans="1:2" x14ac:dyDescent="0.3">
      <c r="A17" s="33" t="s">
        <v>56</v>
      </c>
      <c r="B17" s="36">
        <v>3070.9</v>
      </c>
    </row>
    <row r="18" spans="1:2" x14ac:dyDescent="0.3">
      <c r="A18" s="33" t="s">
        <v>57</v>
      </c>
      <c r="B18" s="34">
        <v>3357.9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4">
    <tabColor theme="9" tint="0.59999389629810485"/>
  </sheetPr>
  <dimension ref="A1:K22"/>
  <sheetViews>
    <sheetView showGridLines="0" view="pageBreakPreview" zoomScale="115" zoomScaleNormal="100" zoomScaleSheetLayoutView="115" workbookViewId="0">
      <selection activeCell="B11" sqref="B11"/>
    </sheetView>
  </sheetViews>
  <sheetFormatPr baseColWidth="10" defaultRowHeight="14.4" x14ac:dyDescent="0.3"/>
  <cols>
    <col min="1" max="1" width="31" customWidth="1"/>
    <col min="2" max="6" width="22.109375" customWidth="1"/>
    <col min="7" max="7" width="24.6640625" customWidth="1"/>
    <col min="8" max="8" width="30.6640625" customWidth="1"/>
    <col min="9" max="12" width="24.6640625" customWidth="1"/>
  </cols>
  <sheetData>
    <row r="1" spans="1:11" x14ac:dyDescent="0.3">
      <c r="A1" s="96">
        <v>2026</v>
      </c>
      <c r="B1" s="95" t="s">
        <v>66</v>
      </c>
      <c r="C1" s="95"/>
      <c r="D1" s="95"/>
    </row>
    <row r="2" spans="1:11" ht="15.75" customHeight="1" x14ac:dyDescent="0.3">
      <c r="A2" s="97"/>
      <c r="B2" s="44" t="s">
        <v>0</v>
      </c>
      <c r="C2" s="44" t="s">
        <v>34</v>
      </c>
      <c r="D2" s="44" t="s">
        <v>37</v>
      </c>
      <c r="K2" s="1"/>
    </row>
    <row r="3" spans="1:11" ht="15.75" customHeight="1" x14ac:dyDescent="0.3">
      <c r="A3" s="45" t="s">
        <v>10</v>
      </c>
      <c r="B3" s="20">
        <f>B11*B12</f>
        <v>0</v>
      </c>
      <c r="C3" s="20">
        <f>B3*0.6964</f>
        <v>0</v>
      </c>
      <c r="D3" s="20">
        <f>B3-C3</f>
        <v>0</v>
      </c>
      <c r="F3" s="38"/>
      <c r="K3" s="1"/>
    </row>
    <row r="4" spans="1:11" x14ac:dyDescent="0.3">
      <c r="A4" s="45" t="s">
        <v>18</v>
      </c>
      <c r="B4" s="20">
        <f>E22</f>
        <v>0</v>
      </c>
      <c r="C4" s="20">
        <f t="shared" ref="C4:C6" si="0">B4*0.6964</f>
        <v>0</v>
      </c>
      <c r="D4" s="20">
        <f t="shared" ref="D4:D7" si="1">B4-C4</f>
        <v>0</v>
      </c>
      <c r="E4" s="46"/>
      <c r="K4" s="1"/>
    </row>
    <row r="5" spans="1:11" x14ac:dyDescent="0.3">
      <c r="A5" s="45" t="s">
        <v>11</v>
      </c>
      <c r="B5" s="20">
        <f>C11*C12</f>
        <v>0</v>
      </c>
      <c r="C5" s="20">
        <f t="shared" si="0"/>
        <v>0</v>
      </c>
      <c r="D5" s="20">
        <f t="shared" si="1"/>
        <v>0</v>
      </c>
      <c r="K5" s="1"/>
    </row>
    <row r="6" spans="1:11" x14ac:dyDescent="0.3">
      <c r="A6" s="45" t="s">
        <v>12</v>
      </c>
      <c r="B6" s="20">
        <f>D11*D12</f>
        <v>0</v>
      </c>
      <c r="C6" s="20">
        <f t="shared" si="0"/>
        <v>0</v>
      </c>
      <c r="D6" s="20">
        <f t="shared" si="1"/>
        <v>0</v>
      </c>
    </row>
    <row r="7" spans="1:11" x14ac:dyDescent="0.3">
      <c r="A7" s="47" t="s">
        <v>9</v>
      </c>
      <c r="B7" s="22">
        <f>SUM(B3:B6)</f>
        <v>0</v>
      </c>
      <c r="C7" s="22">
        <f>SUM(C3:C6)</f>
        <v>0</v>
      </c>
      <c r="D7" s="22">
        <f t="shared" si="1"/>
        <v>0</v>
      </c>
    </row>
    <row r="9" spans="1:11" x14ac:dyDescent="0.3">
      <c r="A9" s="95" t="s">
        <v>67</v>
      </c>
      <c r="B9" s="95"/>
      <c r="C9" s="95"/>
      <c r="D9" s="95"/>
    </row>
    <row r="10" spans="1:11" ht="28.8" x14ac:dyDescent="0.3">
      <c r="A10" s="45"/>
      <c r="B10" s="48" t="s">
        <v>6</v>
      </c>
      <c r="C10" s="48" t="s">
        <v>8</v>
      </c>
      <c r="D10" s="48" t="s">
        <v>7</v>
      </c>
    </row>
    <row r="11" spans="1:11" x14ac:dyDescent="0.3">
      <c r="A11" s="45" t="s">
        <v>5</v>
      </c>
      <c r="B11" s="14"/>
      <c r="C11" s="14"/>
      <c r="D11" s="14"/>
    </row>
    <row r="12" spans="1:11" x14ac:dyDescent="0.3">
      <c r="A12" s="45" t="s">
        <v>13</v>
      </c>
      <c r="B12" s="24">
        <v>189.54</v>
      </c>
      <c r="C12" s="24">
        <v>205.34</v>
      </c>
      <c r="D12" s="24">
        <v>5000</v>
      </c>
    </row>
    <row r="13" spans="1:11" x14ac:dyDescent="0.3">
      <c r="A13" s="45" t="s">
        <v>14</v>
      </c>
      <c r="B13" s="42">
        <f t="shared" ref="B13" si="2">B12*B11</f>
        <v>0</v>
      </c>
      <c r="C13" s="42">
        <f>C12*C11</f>
        <v>0</v>
      </c>
      <c r="D13" s="42">
        <f>D12*D11</f>
        <v>0</v>
      </c>
    </row>
    <row r="15" spans="1:11" x14ac:dyDescent="0.3">
      <c r="A15" s="95" t="s">
        <v>67</v>
      </c>
      <c r="B15" s="95"/>
      <c r="C15" s="95"/>
      <c r="D15" s="95"/>
      <c r="E15" s="95"/>
      <c r="F15" s="95"/>
      <c r="G15" s="95"/>
    </row>
    <row r="16" spans="1:11" x14ac:dyDescent="0.3">
      <c r="A16" s="49" t="s">
        <v>17</v>
      </c>
      <c r="B16" s="48" t="s">
        <v>15</v>
      </c>
      <c r="C16" s="48" t="s">
        <v>20</v>
      </c>
      <c r="D16" s="48" t="s">
        <v>27</v>
      </c>
      <c r="E16" s="44" t="s">
        <v>0</v>
      </c>
      <c r="F16" s="44" t="s">
        <v>34</v>
      </c>
      <c r="G16" s="44" t="s">
        <v>37</v>
      </c>
    </row>
    <row r="17" spans="1:7" x14ac:dyDescent="0.3">
      <c r="A17" s="98" t="s">
        <v>68</v>
      </c>
      <c r="B17" s="43">
        <v>30</v>
      </c>
      <c r="C17" s="31">
        <f>IFERROR(VLOOKUP(RESUMEN!$D$1,Hoja1!$A$1:$B$18,2,FALSE),0)</f>
        <v>0</v>
      </c>
      <c r="D17" s="14"/>
      <c r="E17" s="24">
        <f>C17*D17</f>
        <v>0</v>
      </c>
      <c r="F17" s="24">
        <f>E17*0.6964</f>
        <v>0</v>
      </c>
      <c r="G17" s="42">
        <f>E17-F17</f>
        <v>0</v>
      </c>
    </row>
    <row r="18" spans="1:7" x14ac:dyDescent="0.3">
      <c r="A18" s="99"/>
      <c r="B18" s="43">
        <v>60</v>
      </c>
      <c r="C18" s="31">
        <f>IFERROR(VLOOKUP(RESUMEN!$D$1,Hoja1!$A$1:$B$18,2,FALSE),0)</f>
        <v>0</v>
      </c>
      <c r="D18" s="14"/>
      <c r="E18" s="24">
        <f t="shared" ref="E18:E21" si="3">C18*D18</f>
        <v>0</v>
      </c>
      <c r="F18" s="24">
        <f t="shared" ref="F18:F21" si="4">E18*0.6964</f>
        <v>0</v>
      </c>
      <c r="G18" s="42">
        <f t="shared" ref="G18:G21" si="5">E18-F18</f>
        <v>0</v>
      </c>
    </row>
    <row r="19" spans="1:7" ht="15" thickBot="1" x14ac:dyDescent="0.35">
      <c r="A19" s="99"/>
      <c r="B19" s="43">
        <v>90</v>
      </c>
      <c r="C19" s="31">
        <f>IFERROR(VLOOKUP(RESUMEN!$D$1,Hoja1!$A$1:$B$18,2,FALSE),0)</f>
        <v>0</v>
      </c>
      <c r="D19" s="14"/>
      <c r="E19" s="24">
        <f t="shared" si="3"/>
        <v>0</v>
      </c>
      <c r="F19" s="24">
        <f t="shared" si="4"/>
        <v>0</v>
      </c>
      <c r="G19" s="42">
        <f t="shared" si="5"/>
        <v>0</v>
      </c>
    </row>
    <row r="20" spans="1:7" x14ac:dyDescent="0.3">
      <c r="A20" s="81" t="s">
        <v>119</v>
      </c>
      <c r="B20" s="50">
        <v>120</v>
      </c>
      <c r="C20" s="31">
        <f>IFERROR(VLOOKUP(RESUMEN!$D$1,Hoja1!$A$1:$B$18,2,FALSE),0)</f>
        <v>0</v>
      </c>
      <c r="D20" s="14"/>
      <c r="E20" s="24">
        <f t="shared" si="3"/>
        <v>0</v>
      </c>
      <c r="F20" s="24">
        <f t="shared" si="4"/>
        <v>0</v>
      </c>
      <c r="G20" s="42">
        <f t="shared" si="5"/>
        <v>0</v>
      </c>
    </row>
    <row r="21" spans="1:7" ht="15" thickBot="1" x14ac:dyDescent="0.35">
      <c r="A21" s="82" t="e">
        <f>((D17*30)+(D18*60)+(D19*90)+(D20*120)+(D21*150))/(SUM(D17:D21))</f>
        <v>#DIV/0!</v>
      </c>
      <c r="B21" s="50">
        <v>150</v>
      </c>
      <c r="C21" s="31">
        <f>IFERROR(VLOOKUP(RESUMEN!$D$1,Hoja1!$A$1:$B$18,2,FALSE),0)</f>
        <v>0</v>
      </c>
      <c r="D21" s="14"/>
      <c r="E21" s="24">
        <f t="shared" si="3"/>
        <v>0</v>
      </c>
      <c r="F21" s="24">
        <f t="shared" si="4"/>
        <v>0</v>
      </c>
      <c r="G21" s="42">
        <f t="shared" si="5"/>
        <v>0</v>
      </c>
    </row>
    <row r="22" spans="1:7" x14ac:dyDescent="0.3">
      <c r="A22" s="93" t="s">
        <v>16</v>
      </c>
      <c r="B22" s="94"/>
      <c r="C22" s="94"/>
      <c r="D22" s="51">
        <f>SUM(D17:D21)</f>
        <v>0</v>
      </c>
      <c r="E22" s="39">
        <f>SUM(E17:E21)</f>
        <v>0</v>
      </c>
      <c r="F22" s="39">
        <f>SUM(F17:F21)</f>
        <v>0</v>
      </c>
      <c r="G22" s="39">
        <f>SUM(G17:G21)</f>
        <v>0</v>
      </c>
    </row>
  </sheetData>
  <sheetProtection algorithmName="SHA-512" hashValue="IU1EpRNuSMA/jqebFeOs3358wQT/sjlIKQgf00o7M7l5TT9j6zzt/5fqDVuzVDExJhVGKsBmMEnN14VoipQXNA==" saltValue="v0VDU1tc4zVzbcAhXR1xOQ==" spinCount="100000" sheet="1" objects="1" scenarios="1"/>
  <mergeCells count="6">
    <mergeCell ref="A22:C22"/>
    <mergeCell ref="A15:G15"/>
    <mergeCell ref="B1:D1"/>
    <mergeCell ref="A9:D9"/>
    <mergeCell ref="A1:A2"/>
    <mergeCell ref="A17:A19"/>
  </mergeCells>
  <pageMargins left="0.7" right="0.7" top="0.75" bottom="0.75" header="0.3" footer="0.3"/>
  <pageSetup paperSize="9" scale="5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D83A7F-10DD-4E74-BA8D-1F29A2E1B90A}">
  <sheetPr codeName="Hoja5">
    <tabColor theme="9" tint="0.59999389629810485"/>
    <pageSetUpPr fitToPage="1"/>
  </sheetPr>
  <dimension ref="A1:G32"/>
  <sheetViews>
    <sheetView showGridLines="0" view="pageBreakPreview" zoomScale="130" zoomScaleNormal="100" zoomScaleSheetLayoutView="130" workbookViewId="0">
      <selection activeCell="G2" sqref="G2"/>
    </sheetView>
  </sheetViews>
  <sheetFormatPr baseColWidth="10" defaultRowHeight="14.4" x14ac:dyDescent="0.3"/>
  <cols>
    <col min="1" max="1" width="25.88671875" customWidth="1"/>
    <col min="2" max="3" width="20.6640625" customWidth="1"/>
    <col min="4" max="4" width="26.109375" customWidth="1"/>
    <col min="5" max="5" width="24.6640625" customWidth="1"/>
    <col min="6" max="7" width="16.5546875" customWidth="1"/>
  </cols>
  <sheetData>
    <row r="1" spans="1:7" ht="15.75" customHeight="1" x14ac:dyDescent="0.3">
      <c r="A1" s="96" t="s">
        <v>79</v>
      </c>
      <c r="B1" s="104" t="s">
        <v>80</v>
      </c>
      <c r="C1" s="104" t="s">
        <v>81</v>
      </c>
      <c r="D1" s="104" t="s">
        <v>91</v>
      </c>
      <c r="E1" s="100" t="s">
        <v>113</v>
      </c>
      <c r="F1" s="100"/>
      <c r="G1" s="100"/>
    </row>
    <row r="2" spans="1:7" x14ac:dyDescent="0.3">
      <c r="A2" s="97"/>
      <c r="B2" s="105"/>
      <c r="C2" s="105"/>
      <c r="D2" s="105"/>
      <c r="E2" s="19" t="s">
        <v>0</v>
      </c>
      <c r="F2" s="19" t="s">
        <v>34</v>
      </c>
      <c r="G2" s="19" t="s">
        <v>124</v>
      </c>
    </row>
    <row r="3" spans="1:7" x14ac:dyDescent="0.3">
      <c r="A3" s="40" t="s">
        <v>82</v>
      </c>
      <c r="B3" s="20">
        <v>80000</v>
      </c>
      <c r="C3" s="41">
        <v>200</v>
      </c>
      <c r="D3" s="14"/>
      <c r="E3" s="20">
        <f>B3*D3</f>
        <v>0</v>
      </c>
      <c r="F3" s="20">
        <f>E3*0.6964</f>
        <v>0</v>
      </c>
      <c r="G3" s="42">
        <f>E3-F3</f>
        <v>0</v>
      </c>
    </row>
    <row r="4" spans="1:7" x14ac:dyDescent="0.3">
      <c r="A4" s="40" t="s">
        <v>83</v>
      </c>
      <c r="B4" s="20">
        <v>60000</v>
      </c>
      <c r="C4" s="41">
        <v>150</v>
      </c>
      <c r="D4" s="14"/>
      <c r="E4" s="20">
        <f>B4*D4</f>
        <v>0</v>
      </c>
      <c r="F4" s="20">
        <f>E4*0.6964</f>
        <v>0</v>
      </c>
      <c r="G4" s="42">
        <f>E4-F4</f>
        <v>0</v>
      </c>
    </row>
    <row r="5" spans="1:7" x14ac:dyDescent="0.3">
      <c r="A5" s="40" t="s">
        <v>84</v>
      </c>
      <c r="B5" s="20">
        <v>40000</v>
      </c>
      <c r="C5" s="41">
        <v>100</v>
      </c>
      <c r="D5" s="14"/>
      <c r="E5" s="20">
        <f>B5*D5</f>
        <v>0</v>
      </c>
      <c r="F5" s="20">
        <f>E5*0.6964</f>
        <v>0</v>
      </c>
      <c r="G5" s="42">
        <f t="shared" ref="G5" si="0">E5-F5</f>
        <v>0</v>
      </c>
    </row>
    <row r="6" spans="1:7" x14ac:dyDescent="0.3">
      <c r="A6" s="40" t="s">
        <v>87</v>
      </c>
      <c r="B6" s="20">
        <v>20000</v>
      </c>
      <c r="C6" s="41">
        <v>50</v>
      </c>
      <c r="D6" s="14"/>
      <c r="E6" s="20">
        <f>B6*D6</f>
        <v>0</v>
      </c>
      <c r="F6" s="20">
        <f>E6*0.6964</f>
        <v>0</v>
      </c>
      <c r="G6" s="42">
        <f>E6-F6</f>
        <v>0</v>
      </c>
    </row>
    <row r="7" spans="1:7" x14ac:dyDescent="0.3">
      <c r="A7" s="101" t="s">
        <v>85</v>
      </c>
      <c r="B7" s="102"/>
      <c r="C7" s="103"/>
      <c r="D7" s="43">
        <f>SUM(D3:D6)</f>
        <v>0</v>
      </c>
      <c r="E7" s="22">
        <f>SUM(E3:E6)</f>
        <v>0</v>
      </c>
      <c r="F7" s="22">
        <f>SUM(F3:F6)</f>
        <v>0</v>
      </c>
      <c r="G7" s="22">
        <f>SUM(G3:G6)</f>
        <v>0</v>
      </c>
    </row>
    <row r="8" spans="1:7" x14ac:dyDescent="0.3">
      <c r="D8" s="18" t="str">
        <f>IF(D7&gt;4,"Error: Nº máximo de Encuentros 45+ = 4","")</f>
        <v/>
      </c>
    </row>
    <row r="16" spans="1:7" ht="27" customHeight="1" x14ac:dyDescent="0.3"/>
    <row r="19" ht="24.75" customHeight="1" x14ac:dyDescent="0.3"/>
    <row r="32" ht="15" customHeight="1" x14ac:dyDescent="0.3"/>
  </sheetData>
  <sheetProtection algorithmName="SHA-512" hashValue="l1+gsWd4jgthLvDHN9boRvQnIEnhUj169eCKUXJ8wv6rP1+UeFSAj7QMSqY4rjvbB2VwbXh0l9UyOOBXeAAokg==" saltValue="1sX9RXbbRxcaBwmriPo9+Q==" spinCount="100000" sheet="1" objects="1" scenarios="1"/>
  <mergeCells count="6">
    <mergeCell ref="E1:G1"/>
    <mergeCell ref="A7:C7"/>
    <mergeCell ref="A1:A2"/>
    <mergeCell ref="B1:B2"/>
    <mergeCell ref="C1:C2"/>
    <mergeCell ref="D1:D2"/>
  </mergeCells>
  <conditionalFormatting sqref="D3">
    <cfRule type="expression" priority="4">
      <formula>"SI(E3&gt;4,""Error: máximo 4 encuentros"","""")"</formula>
    </cfRule>
  </conditionalFormatting>
  <conditionalFormatting sqref="D3:D7">
    <cfRule type="cellIs" dxfId="3" priority="6" operator="greaterThan">
      <formula>4</formula>
    </cfRule>
  </conditionalFormatting>
  <conditionalFormatting sqref="D8:D9">
    <cfRule type="containsText" dxfId="2" priority="1" operator="containsText" text="*máximo*">
      <formula>NOT(ISERROR(SEARCH("*máximo*",D8)))</formula>
    </cfRule>
  </conditionalFormatting>
  <printOptions horizontalCentered="1"/>
  <pageMargins left="0.70866141732283472" right="0.70866141732283472" top="1.3385826771653544" bottom="0.74803149606299213" header="0.31496062992125984" footer="0.31496062992125984"/>
  <pageSetup paperSize="9" scale="86" orientation="landscape" r:id="rId1"/>
  <headerFooter>
    <oddFooter>&amp;C&amp;D&amp;T&amp;RCC/LB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6">
    <tabColor theme="9" tint="0.59999389629810485"/>
  </sheetPr>
  <dimension ref="A1:G14"/>
  <sheetViews>
    <sheetView showGridLines="0" tabSelected="1" view="pageBreakPreview" zoomScale="115" zoomScaleNormal="100" zoomScaleSheetLayoutView="115" workbookViewId="0">
      <selection activeCell="E19" sqref="E19"/>
    </sheetView>
  </sheetViews>
  <sheetFormatPr baseColWidth="10" defaultRowHeight="14.4" x14ac:dyDescent="0.3"/>
  <cols>
    <col min="1" max="1" width="31" customWidth="1"/>
    <col min="2" max="7" width="24.6640625" customWidth="1"/>
  </cols>
  <sheetData>
    <row r="1" spans="1:7" ht="15.75" customHeight="1" thickBot="1" x14ac:dyDescent="0.35">
      <c r="A1" s="96">
        <v>2026</v>
      </c>
      <c r="B1" s="106" t="s">
        <v>64</v>
      </c>
      <c r="C1" s="106"/>
      <c r="D1" s="106"/>
      <c r="F1" s="107" t="s">
        <v>25</v>
      </c>
      <c r="G1" s="108"/>
    </row>
    <row r="2" spans="1:7" ht="28.8" x14ac:dyDescent="0.3">
      <c r="A2" s="97"/>
      <c r="B2" s="19" t="s">
        <v>0</v>
      </c>
      <c r="C2" s="19" t="s">
        <v>34</v>
      </c>
      <c r="D2" s="19" t="s">
        <v>37</v>
      </c>
      <c r="F2" s="56" t="s">
        <v>88</v>
      </c>
      <c r="G2" s="25" t="s">
        <v>26</v>
      </c>
    </row>
    <row r="3" spans="1:7" ht="15" thickBot="1" x14ac:dyDescent="0.35">
      <c r="A3" s="23" t="s">
        <v>62</v>
      </c>
      <c r="B3" s="20">
        <f>F3*G3</f>
        <v>0</v>
      </c>
      <c r="C3" s="20">
        <f>B3*0.6964</f>
        <v>0</v>
      </c>
      <c r="D3" s="20">
        <f>B3-C3</f>
        <v>0</v>
      </c>
      <c r="F3" s="15"/>
      <c r="G3" s="26">
        <v>38.46</v>
      </c>
    </row>
    <row r="4" spans="1:7" x14ac:dyDescent="0.3">
      <c r="A4" s="23" t="s">
        <v>1</v>
      </c>
      <c r="B4" s="20">
        <f>E14</f>
        <v>0</v>
      </c>
      <c r="C4" s="20">
        <f>B4*0.6964</f>
        <v>0</v>
      </c>
      <c r="D4" s="20">
        <f>B4-C4</f>
        <v>0</v>
      </c>
    </row>
    <row r="5" spans="1:7" x14ac:dyDescent="0.3">
      <c r="A5" s="27" t="s">
        <v>4</v>
      </c>
      <c r="B5" s="22">
        <f t="shared" ref="B5:C5" si="0">SUM(B3:B4)</f>
        <v>0</v>
      </c>
      <c r="C5" s="22">
        <f t="shared" si="0"/>
        <v>0</v>
      </c>
      <c r="D5" s="22">
        <f>SUM(D3:D4)</f>
        <v>0</v>
      </c>
      <c r="F5" s="38"/>
    </row>
    <row r="6" spans="1:7" x14ac:dyDescent="0.3">
      <c r="E6" s="1"/>
      <c r="F6" s="1"/>
    </row>
    <row r="7" spans="1:7" x14ac:dyDescent="0.3">
      <c r="A7" s="110" t="s">
        <v>65</v>
      </c>
      <c r="B7" s="110"/>
      <c r="C7" s="110"/>
      <c r="D7" s="110"/>
      <c r="E7" s="110"/>
      <c r="F7" s="110"/>
      <c r="G7" s="110"/>
    </row>
    <row r="8" spans="1:7" x14ac:dyDescent="0.3">
      <c r="A8" s="10" t="s">
        <v>19</v>
      </c>
      <c r="B8" s="10" t="s">
        <v>15</v>
      </c>
      <c r="C8" s="10" t="s">
        <v>20</v>
      </c>
      <c r="D8" s="10" t="s">
        <v>5</v>
      </c>
      <c r="E8" s="10" t="s">
        <v>0</v>
      </c>
      <c r="F8" s="10" t="s">
        <v>34</v>
      </c>
      <c r="G8" s="10" t="s">
        <v>37</v>
      </c>
    </row>
    <row r="9" spans="1:7" x14ac:dyDescent="0.3">
      <c r="A9" s="98" t="s">
        <v>63</v>
      </c>
      <c r="B9" s="8">
        <v>30</v>
      </c>
      <c r="C9" s="31">
        <f>IFERROR(VLOOKUP(RESUMEN!$D$1,Hoja1!$A$1:$B$18,2,FALSE),0)</f>
        <v>0</v>
      </c>
      <c r="D9" s="9"/>
      <c r="E9" s="20">
        <f>C9*D9</f>
        <v>0</v>
      </c>
      <c r="F9" s="20">
        <f>+E9*0.6964</f>
        <v>0</v>
      </c>
      <c r="G9" s="20">
        <f t="shared" ref="G9" si="1">+E9-F9</f>
        <v>0</v>
      </c>
    </row>
    <row r="10" spans="1:7" x14ac:dyDescent="0.3">
      <c r="A10" s="99"/>
      <c r="B10" s="8">
        <v>60</v>
      </c>
      <c r="C10" s="31">
        <f>IFERROR(VLOOKUP(RESUMEN!$D$1,Hoja1!$A$1:$B$18,2,FALSE),0)</f>
        <v>0</v>
      </c>
      <c r="D10" s="9"/>
      <c r="E10" s="20">
        <f t="shared" ref="E10:E13" si="2">C10*D10</f>
        <v>0</v>
      </c>
      <c r="F10" s="20">
        <f t="shared" ref="F10:F13" si="3">+E10*0.6964</f>
        <v>0</v>
      </c>
      <c r="G10" s="20">
        <f t="shared" ref="G10:G13" si="4">+E10-F10</f>
        <v>0</v>
      </c>
    </row>
    <row r="11" spans="1:7" x14ac:dyDescent="0.3">
      <c r="A11" s="99"/>
      <c r="B11" s="8">
        <v>90</v>
      </c>
      <c r="C11" s="31">
        <f>IFERROR(VLOOKUP(RESUMEN!$D$1,Hoja1!$A$1:$B$18,2,FALSE),0)</f>
        <v>0</v>
      </c>
      <c r="D11" s="9"/>
      <c r="E11" s="20">
        <f t="shared" si="2"/>
        <v>0</v>
      </c>
      <c r="F11" s="20">
        <f t="shared" si="3"/>
        <v>0</v>
      </c>
      <c r="G11" s="20">
        <f t="shared" si="4"/>
        <v>0</v>
      </c>
    </row>
    <row r="12" spans="1:7" x14ac:dyDescent="0.3">
      <c r="A12" s="80" t="s">
        <v>117</v>
      </c>
      <c r="B12" s="8">
        <v>120</v>
      </c>
      <c r="C12" s="31">
        <f>IFERROR(VLOOKUP(RESUMEN!$D$1,Hoja1!$A$1:$B$18,2,FALSE),0)</f>
        <v>0</v>
      </c>
      <c r="D12" s="9"/>
      <c r="E12" s="20">
        <f t="shared" si="2"/>
        <v>0</v>
      </c>
      <c r="F12" s="20">
        <f t="shared" si="3"/>
        <v>0</v>
      </c>
      <c r="G12" s="20">
        <f t="shared" si="4"/>
        <v>0</v>
      </c>
    </row>
    <row r="13" spans="1:7" x14ac:dyDescent="0.3">
      <c r="A13" s="77" t="e">
        <f>((D9*30)+(D10*60)+(D11*90)+(D12*120)+(D13*150))/(SUM(D9:D13))</f>
        <v>#DIV/0!</v>
      </c>
      <c r="B13" s="8">
        <v>150</v>
      </c>
      <c r="C13" s="31">
        <f>IFERROR(VLOOKUP(RESUMEN!$D$1,Hoja1!$A$1:$B$18,2,FALSE),0)</f>
        <v>0</v>
      </c>
      <c r="D13" s="9"/>
      <c r="E13" s="20">
        <f t="shared" si="2"/>
        <v>0</v>
      </c>
      <c r="F13" s="20">
        <f t="shared" si="3"/>
        <v>0</v>
      </c>
      <c r="G13" s="20">
        <f t="shared" si="4"/>
        <v>0</v>
      </c>
    </row>
    <row r="14" spans="1:7" x14ac:dyDescent="0.3">
      <c r="A14" s="109" t="s">
        <v>115</v>
      </c>
      <c r="B14" s="109"/>
      <c r="C14" s="109"/>
      <c r="D14" s="28">
        <f>SUM(D9:D13)</f>
        <v>0</v>
      </c>
      <c r="E14" s="22">
        <f>SUM(E9:E13)</f>
        <v>0</v>
      </c>
      <c r="F14" s="22">
        <f>SUM(F9:F13)</f>
        <v>0</v>
      </c>
      <c r="G14" s="22">
        <f>SUM(G9:G13)</f>
        <v>0</v>
      </c>
    </row>
  </sheetData>
  <sheetProtection algorithmName="SHA-512" hashValue="KIydsNKpW+OzfTDHpxAeIuRhp/QVesdzB03cWOSfYGawf0eUHigUVku/C9Z3vtrOVrfeGBEwKcCvUArVVrriCQ==" saltValue="PgCXxBZk33V5AkXOTorcMQ==" spinCount="100000" sheet="1" objects="1" scenarios="1"/>
  <mergeCells count="6">
    <mergeCell ref="B1:D1"/>
    <mergeCell ref="F1:G1"/>
    <mergeCell ref="A1:A2"/>
    <mergeCell ref="A14:C14"/>
    <mergeCell ref="A7:G7"/>
    <mergeCell ref="A9:A11"/>
  </mergeCells>
  <pageMargins left="0.7" right="0.7" top="0.75" bottom="0.75" header="0.3" footer="0.3"/>
  <pageSetup paperSize="9" scale="48" orientation="portrait" r:id="rId1"/>
  <ignoredErrors>
    <ignoredError sqref="B4:G4 B14:G14 B13 B12 E12 G3 B9:B11 E10 E13 A6:G6 A5:D5 G5 C3:E3 A8:F8 B7:G7 E11 E9 G9 G12 G10 G13 G11" unlocked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7">
    <tabColor theme="9" tint="0.59999389629810485"/>
  </sheetPr>
  <dimension ref="A1:G14"/>
  <sheetViews>
    <sheetView showGridLines="0" view="pageBreakPreview" zoomScaleNormal="100" zoomScaleSheetLayoutView="100" workbookViewId="0">
      <selection activeCell="C22" sqref="C22"/>
    </sheetView>
  </sheetViews>
  <sheetFormatPr baseColWidth="10" defaultRowHeight="14.4" x14ac:dyDescent="0.3"/>
  <cols>
    <col min="1" max="1" width="31" customWidth="1"/>
    <col min="2" max="7" width="24.6640625" customWidth="1"/>
  </cols>
  <sheetData>
    <row r="1" spans="1:7" ht="15.75" customHeight="1" thickBot="1" x14ac:dyDescent="0.35">
      <c r="A1" s="96">
        <v>2026</v>
      </c>
      <c r="B1" s="106" t="s">
        <v>2</v>
      </c>
      <c r="C1" s="106"/>
      <c r="D1" s="106"/>
      <c r="F1" s="107" t="s">
        <v>25</v>
      </c>
      <c r="G1" s="108"/>
    </row>
    <row r="2" spans="1:7" ht="28.8" x14ac:dyDescent="0.3">
      <c r="A2" s="97"/>
      <c r="B2" s="19" t="s">
        <v>0</v>
      </c>
      <c r="C2" s="19" t="s">
        <v>34</v>
      </c>
      <c r="D2" s="19" t="s">
        <v>37</v>
      </c>
      <c r="F2" s="56" t="s">
        <v>88</v>
      </c>
      <c r="G2" s="25" t="s">
        <v>26</v>
      </c>
    </row>
    <row r="3" spans="1:7" ht="15" thickBot="1" x14ac:dyDescent="0.35">
      <c r="A3" s="21" t="s">
        <v>62</v>
      </c>
      <c r="B3" s="20">
        <f>F3*G3</f>
        <v>0</v>
      </c>
      <c r="C3" s="20">
        <f>B3*0.6964</f>
        <v>0</v>
      </c>
      <c r="D3" s="20">
        <f>B3-C3</f>
        <v>0</v>
      </c>
      <c r="F3" s="15"/>
      <c r="G3" s="26">
        <v>38.46</v>
      </c>
    </row>
    <row r="4" spans="1:7" x14ac:dyDescent="0.3">
      <c r="A4" s="23" t="s">
        <v>1</v>
      </c>
      <c r="B4" s="20">
        <f>E14</f>
        <v>0</v>
      </c>
      <c r="C4" s="20">
        <f>B4*0.6964</f>
        <v>0</v>
      </c>
      <c r="D4" s="20">
        <f>B4-C4</f>
        <v>0</v>
      </c>
    </row>
    <row r="5" spans="1:7" x14ac:dyDescent="0.3">
      <c r="A5" s="27" t="s">
        <v>4</v>
      </c>
      <c r="B5" s="22">
        <f t="shared" ref="B5:C5" si="0">SUM(B3:B4)</f>
        <v>0</v>
      </c>
      <c r="C5" s="22">
        <f t="shared" si="0"/>
        <v>0</v>
      </c>
      <c r="D5" s="22">
        <f>SUM(D3:D4)</f>
        <v>0</v>
      </c>
      <c r="F5" s="38"/>
    </row>
    <row r="6" spans="1:7" x14ac:dyDescent="0.3">
      <c r="E6" s="1"/>
      <c r="F6" s="1"/>
    </row>
    <row r="7" spans="1:7" x14ac:dyDescent="0.3">
      <c r="A7" s="110" t="s">
        <v>32</v>
      </c>
      <c r="B7" s="110"/>
      <c r="C7" s="110"/>
      <c r="D7" s="110"/>
      <c r="E7" s="110"/>
      <c r="F7" s="110"/>
      <c r="G7" s="110"/>
    </row>
    <row r="8" spans="1:7" x14ac:dyDescent="0.3">
      <c r="A8" s="10" t="s">
        <v>19</v>
      </c>
      <c r="B8" s="10" t="s">
        <v>15</v>
      </c>
      <c r="C8" s="10" t="s">
        <v>20</v>
      </c>
      <c r="D8" s="10" t="s">
        <v>5</v>
      </c>
      <c r="E8" s="10" t="s">
        <v>0</v>
      </c>
      <c r="F8" s="10" t="s">
        <v>34</v>
      </c>
      <c r="G8" s="10" t="s">
        <v>37</v>
      </c>
    </row>
    <row r="9" spans="1:7" x14ac:dyDescent="0.3">
      <c r="A9" s="98" t="s">
        <v>63</v>
      </c>
      <c r="B9" s="8">
        <v>30</v>
      </c>
      <c r="C9" s="31">
        <f>IFERROR(VLOOKUP(RESUMEN!$D$1,Hoja1!$A$1:$B$18,2,FALSE),0)</f>
        <v>0</v>
      </c>
      <c r="D9" s="9"/>
      <c r="E9" s="20">
        <f>C9*D9</f>
        <v>0</v>
      </c>
      <c r="F9" s="20">
        <f>+E9*69.64%</f>
        <v>0</v>
      </c>
      <c r="G9" s="20">
        <f t="shared" ref="G9:G13" si="1">+E9-F9</f>
        <v>0</v>
      </c>
    </row>
    <row r="10" spans="1:7" x14ac:dyDescent="0.3">
      <c r="A10" s="99"/>
      <c r="B10" s="8">
        <v>60</v>
      </c>
      <c r="C10" s="31">
        <f>IFERROR(VLOOKUP(RESUMEN!$D$1,Hoja1!$A$1:$B$18,2,FALSE),0)</f>
        <v>0</v>
      </c>
      <c r="D10" s="9"/>
      <c r="E10" s="20">
        <f t="shared" ref="E10:E13" si="2">C10*D10</f>
        <v>0</v>
      </c>
      <c r="F10" s="20">
        <f t="shared" ref="F10:F13" si="3">+E10*69.64%</f>
        <v>0</v>
      </c>
      <c r="G10" s="20">
        <f t="shared" si="1"/>
        <v>0</v>
      </c>
    </row>
    <row r="11" spans="1:7" x14ac:dyDescent="0.3">
      <c r="A11" s="99"/>
      <c r="B11" s="8">
        <v>90</v>
      </c>
      <c r="C11" s="31">
        <f>IFERROR(VLOOKUP(RESUMEN!$D$1,Hoja1!$A$1:$B$18,2,FALSE),0)</f>
        <v>0</v>
      </c>
      <c r="D11" s="9"/>
      <c r="E11" s="20">
        <f t="shared" si="2"/>
        <v>0</v>
      </c>
      <c r="F11" s="20">
        <f t="shared" si="3"/>
        <v>0</v>
      </c>
      <c r="G11" s="20">
        <f t="shared" si="1"/>
        <v>0</v>
      </c>
    </row>
    <row r="12" spans="1:7" x14ac:dyDescent="0.3">
      <c r="A12" s="80" t="s">
        <v>118</v>
      </c>
      <c r="B12" s="8">
        <v>120</v>
      </c>
      <c r="C12" s="31">
        <f>IFERROR(VLOOKUP(RESUMEN!$D$1,Hoja1!$A$1:$B$18,2,FALSE),0)</f>
        <v>0</v>
      </c>
      <c r="D12" s="9"/>
      <c r="E12" s="20">
        <f t="shared" si="2"/>
        <v>0</v>
      </c>
      <c r="F12" s="20">
        <f t="shared" si="3"/>
        <v>0</v>
      </c>
      <c r="G12" s="20">
        <f t="shared" si="1"/>
        <v>0</v>
      </c>
    </row>
    <row r="13" spans="1:7" x14ac:dyDescent="0.3">
      <c r="A13" s="79" t="e">
        <f>((D9*30)+(D10*60)+(D11*90)+(D12*120)+(D13*150))/(SUM(D9:D13))</f>
        <v>#DIV/0!</v>
      </c>
      <c r="B13" s="8">
        <v>150</v>
      </c>
      <c r="C13" s="31">
        <f>IFERROR(VLOOKUP(RESUMEN!$D$1,Hoja1!$A$1:$B$18,2,FALSE),0)</f>
        <v>0</v>
      </c>
      <c r="D13" s="9"/>
      <c r="E13" s="20">
        <f t="shared" si="2"/>
        <v>0</v>
      </c>
      <c r="F13" s="20">
        <f t="shared" si="3"/>
        <v>0</v>
      </c>
      <c r="G13" s="20">
        <f t="shared" si="1"/>
        <v>0</v>
      </c>
    </row>
    <row r="14" spans="1:7" x14ac:dyDescent="0.3">
      <c r="A14" s="109" t="s">
        <v>114</v>
      </c>
      <c r="B14" s="109"/>
      <c r="C14" s="109"/>
      <c r="D14" s="28">
        <f>SUM(D9:D13)</f>
        <v>0</v>
      </c>
      <c r="E14" s="22">
        <f>SUM(E9:E13)</f>
        <v>0</v>
      </c>
      <c r="F14" s="22">
        <f>SUM(F9:F13)</f>
        <v>0</v>
      </c>
      <c r="G14" s="22">
        <f>SUM(G9:G13)</f>
        <v>0</v>
      </c>
    </row>
  </sheetData>
  <sheetProtection algorithmName="SHA-512" hashValue="6wYOJbFmHBVS6Dbkk9z0L6rUS1j8sI4qie4605ZCLHQ91ix9GAkqSvkYnmVp0v6Nzw75TkFQuSOYnNyovCNS7A==" saltValue="sg4rhwwrUHif24XvM/9DKA==" spinCount="100000" sheet="1" objects="1" scenarios="1"/>
  <mergeCells count="6">
    <mergeCell ref="B1:D1"/>
    <mergeCell ref="F1:G1"/>
    <mergeCell ref="A1:A2"/>
    <mergeCell ref="A14:C14"/>
    <mergeCell ref="A7:G7"/>
    <mergeCell ref="A9:A11"/>
  </mergeCells>
  <pageMargins left="0.7" right="0.7" top="0.75" bottom="0.75" header="0.3" footer="0.3"/>
  <pageSetup paperSize="9" scale="4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336D4-CE9C-4CD2-B8A7-F8E474FFE1F7}">
  <sheetPr codeName="Hoja8">
    <tabColor theme="9" tint="0.59999389629810485"/>
  </sheetPr>
  <dimension ref="A1:E8"/>
  <sheetViews>
    <sheetView showGridLines="0" view="pageBreakPreview" zoomScale="118" zoomScaleNormal="130" zoomScaleSheetLayoutView="118" workbookViewId="0">
      <selection activeCell="B3" sqref="B3"/>
    </sheetView>
  </sheetViews>
  <sheetFormatPr baseColWidth="10" defaultRowHeight="14.4" x14ac:dyDescent="0.3"/>
  <cols>
    <col min="1" max="1" width="33.44140625" customWidth="1"/>
    <col min="2" max="2" width="24.6640625" customWidth="1"/>
    <col min="3" max="3" width="22.33203125" customWidth="1"/>
    <col min="4" max="4" width="21.109375" customWidth="1"/>
    <col min="5" max="5" width="18.88671875" customWidth="1"/>
  </cols>
  <sheetData>
    <row r="1" spans="1:5" ht="33" customHeight="1" x14ac:dyDescent="0.3">
      <c r="A1" s="104" t="s">
        <v>98</v>
      </c>
      <c r="B1" s="111" t="s">
        <v>99</v>
      </c>
      <c r="C1" s="112"/>
      <c r="D1" s="112"/>
      <c r="E1" s="113"/>
    </row>
    <row r="2" spans="1:5" x14ac:dyDescent="0.3">
      <c r="A2" s="97"/>
      <c r="B2" s="19" t="s">
        <v>5</v>
      </c>
      <c r="C2" s="19" t="s">
        <v>0</v>
      </c>
      <c r="D2" s="19" t="s">
        <v>34</v>
      </c>
      <c r="E2" s="19" t="s">
        <v>37</v>
      </c>
    </row>
    <row r="3" spans="1:5" ht="30" customHeight="1" x14ac:dyDescent="0.3">
      <c r="A3" s="61" t="s">
        <v>100</v>
      </c>
      <c r="B3" s="62"/>
      <c r="C3" s="63">
        <f>IFERROR(VLOOKUP(B3,Hoja2!$A$29:$B$33,2,FALSE),0)</f>
        <v>0</v>
      </c>
      <c r="D3" s="63">
        <f>C3*0.6964</f>
        <v>0</v>
      </c>
      <c r="E3" s="63">
        <f>C3-D3</f>
        <v>0</v>
      </c>
    </row>
    <row r="4" spans="1:5" ht="31.2" customHeight="1" x14ac:dyDescent="0.3">
      <c r="A4" s="61" t="s">
        <v>101</v>
      </c>
      <c r="B4" s="28">
        <f>B3</f>
        <v>0</v>
      </c>
      <c r="C4" s="63">
        <f>IFERROR((VLOOKUP(RESUMEN!D1,Hoja2!A9:B26,2,FALSE))*B4,0)</f>
        <v>0</v>
      </c>
      <c r="D4" s="63">
        <f>C4*0.6964</f>
        <v>0</v>
      </c>
      <c r="E4" s="63">
        <f>C4-D4</f>
        <v>0</v>
      </c>
    </row>
    <row r="5" spans="1:5" x14ac:dyDescent="0.3">
      <c r="A5" s="64" t="s">
        <v>102</v>
      </c>
      <c r="B5" s="65"/>
      <c r="C5" s="65">
        <f>SUM(C3:C4)</f>
        <v>0</v>
      </c>
      <c r="D5" s="65">
        <f>SUM(D3:D4)</f>
        <v>0</v>
      </c>
      <c r="E5" s="65">
        <f>SUM(E3:E4)</f>
        <v>0</v>
      </c>
    </row>
    <row r="6" spans="1:5" ht="29.4" customHeight="1" x14ac:dyDescent="0.3">
      <c r="A6" s="66" t="s">
        <v>103</v>
      </c>
      <c r="B6" s="62"/>
      <c r="C6" s="63">
        <f>IFERROR(VLOOKUP(B6,Hoja2!$A$37:$B$41,2,FALSE),0)</f>
        <v>0</v>
      </c>
      <c r="D6" s="20">
        <f>C6*0.6964</f>
        <v>0</v>
      </c>
      <c r="E6" s="20">
        <f>C6-D6</f>
        <v>0</v>
      </c>
    </row>
    <row r="7" spans="1:5" x14ac:dyDescent="0.3">
      <c r="A7" s="64" t="s">
        <v>104</v>
      </c>
      <c r="B7" s="65"/>
      <c r="C7" s="65">
        <f>SUM(C6)</f>
        <v>0</v>
      </c>
      <c r="D7" s="65">
        <f>C7*0.6964</f>
        <v>0</v>
      </c>
      <c r="E7" s="65">
        <f>C7-D7</f>
        <v>0</v>
      </c>
    </row>
    <row r="8" spans="1:5" x14ac:dyDescent="0.3">
      <c r="A8" s="114" t="s">
        <v>105</v>
      </c>
      <c r="B8" s="115"/>
      <c r="C8" s="55">
        <f>C7+C5</f>
        <v>0</v>
      </c>
      <c r="D8" s="55">
        <f t="shared" ref="D8:E8" si="0">D7+D5</f>
        <v>0</v>
      </c>
      <c r="E8" s="55">
        <f t="shared" si="0"/>
        <v>0</v>
      </c>
    </row>
  </sheetData>
  <sheetProtection algorithmName="SHA-512" hashValue="7WhOXAeNV4qMG+z907jFoNv19/bH/MkJo8XGD5FYHQATAAGgWlq9q58YJHF4jUD48mb0lA+Nn2aEq4aeeOCPYA==" saltValue="57sLVk/+fSgvWnKT7jxTfg==" spinCount="100000" sheet="1" objects="1" scenarios="1"/>
  <mergeCells count="3">
    <mergeCell ref="A1:A2"/>
    <mergeCell ref="B1:E1"/>
    <mergeCell ref="A8:B8"/>
  </mergeCells>
  <pageMargins left="0.7" right="0.7" top="0.75" bottom="0.75" header="0.3" footer="0.3"/>
  <pageSetup paperSize="9" scale="48" orientation="portrait" r:id="rId1"/>
  <ignoredErrors>
    <ignoredError sqref="C3:E4" unlockedFormula="1"/>
    <ignoredError sqref="D5:E6" formula="1"/>
    <ignoredError sqref="C5:C6" formula="1" unlockedFormula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8C6702B-3B7E-4986-9B43-2B9056F14749}">
          <x14:formula1>
            <xm:f>Hoja2!$A$1:$A$6</xm:f>
          </x14:formula1>
          <xm:sqref>B6 B3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1758D-138F-4266-A5F8-3243DFFFAA11}">
  <sheetPr codeName="Hoja9"/>
  <dimension ref="A1:D42"/>
  <sheetViews>
    <sheetView topLeftCell="A12" workbookViewId="0">
      <selection activeCell="C12" sqref="C12"/>
    </sheetView>
  </sheetViews>
  <sheetFormatPr baseColWidth="10" defaultRowHeight="14.4" x14ac:dyDescent="0.3"/>
  <cols>
    <col min="1" max="1" width="18.109375" customWidth="1"/>
  </cols>
  <sheetData>
    <row r="1" spans="1:2" x14ac:dyDescent="0.3">
      <c r="A1">
        <v>30</v>
      </c>
    </row>
    <row r="2" spans="1:2" x14ac:dyDescent="0.3">
      <c r="A2">
        <v>25</v>
      </c>
    </row>
    <row r="3" spans="1:2" x14ac:dyDescent="0.3">
      <c r="A3">
        <v>20</v>
      </c>
    </row>
    <row r="4" spans="1:2" x14ac:dyDescent="0.3">
      <c r="A4">
        <v>15</v>
      </c>
    </row>
    <row r="5" spans="1:2" x14ac:dyDescent="0.3">
      <c r="A5">
        <v>10</v>
      </c>
    </row>
    <row r="6" spans="1:2" x14ac:dyDescent="0.3">
      <c r="A6">
        <v>0</v>
      </c>
    </row>
    <row r="8" spans="1:2" x14ac:dyDescent="0.3">
      <c r="A8" s="67" t="s">
        <v>106</v>
      </c>
    </row>
    <row r="9" spans="1:2" x14ac:dyDescent="0.3">
      <c r="A9" s="33" t="s">
        <v>40</v>
      </c>
      <c r="B9" s="34">
        <v>2496.9</v>
      </c>
    </row>
    <row r="10" spans="1:2" x14ac:dyDescent="0.3">
      <c r="A10" s="33" t="s">
        <v>41</v>
      </c>
      <c r="B10" s="34">
        <v>2812.6</v>
      </c>
    </row>
    <row r="11" spans="1:2" x14ac:dyDescent="0.3">
      <c r="A11" s="33" t="s">
        <v>42</v>
      </c>
      <c r="B11" s="35">
        <v>2812.6</v>
      </c>
    </row>
    <row r="12" spans="1:2" x14ac:dyDescent="0.3">
      <c r="A12" s="33" t="s">
        <v>43</v>
      </c>
      <c r="B12" s="34">
        <v>2611.6999999999998</v>
      </c>
    </row>
    <row r="13" spans="1:2" x14ac:dyDescent="0.3">
      <c r="A13" s="33" t="s">
        <v>44</v>
      </c>
      <c r="B13" s="36">
        <v>2755.2</v>
      </c>
    </row>
    <row r="14" spans="1:2" x14ac:dyDescent="0.3">
      <c r="A14" s="33" t="s">
        <v>45</v>
      </c>
      <c r="B14" s="34">
        <v>2525.6</v>
      </c>
    </row>
    <row r="15" spans="1:2" x14ac:dyDescent="0.3">
      <c r="A15" s="33" t="s">
        <v>46</v>
      </c>
      <c r="B15" s="36">
        <v>2611.6999999999998</v>
      </c>
    </row>
    <row r="16" spans="1:2" x14ac:dyDescent="0.3">
      <c r="A16" s="33" t="s">
        <v>47</v>
      </c>
      <c r="B16" s="34">
        <v>3128.3</v>
      </c>
    </row>
    <row r="17" spans="1:4" x14ac:dyDescent="0.3">
      <c r="A17" s="33" t="s">
        <v>48</v>
      </c>
      <c r="B17" s="36">
        <v>3070.9</v>
      </c>
    </row>
    <row r="18" spans="1:4" x14ac:dyDescent="0.3">
      <c r="A18" s="33" t="s">
        <v>49</v>
      </c>
      <c r="B18" s="34">
        <v>2611.6999999999998</v>
      </c>
    </row>
    <row r="19" spans="1:4" x14ac:dyDescent="0.3">
      <c r="A19" s="33" t="s">
        <v>50</v>
      </c>
      <c r="B19" s="36">
        <v>2410.8000000000002</v>
      </c>
    </row>
    <row r="20" spans="1:4" x14ac:dyDescent="0.3">
      <c r="A20" s="33" t="s">
        <v>51</v>
      </c>
      <c r="B20" s="34">
        <v>2525.6</v>
      </c>
    </row>
    <row r="21" spans="1:4" x14ac:dyDescent="0.3">
      <c r="A21" s="37" t="s">
        <v>52</v>
      </c>
      <c r="B21" s="36">
        <v>2755.2</v>
      </c>
    </row>
    <row r="22" spans="1:4" x14ac:dyDescent="0.3">
      <c r="A22" s="33" t="s">
        <v>53</v>
      </c>
      <c r="B22" s="36">
        <v>2640.4</v>
      </c>
    </row>
    <row r="23" spans="1:4" x14ac:dyDescent="0.3">
      <c r="A23" s="33" t="s">
        <v>54</v>
      </c>
      <c r="B23" s="34">
        <v>3386.6</v>
      </c>
    </row>
    <row r="24" spans="1:4" x14ac:dyDescent="0.3">
      <c r="A24" s="33" t="s">
        <v>55</v>
      </c>
      <c r="B24" s="34">
        <v>2410.8000000000002</v>
      </c>
    </row>
    <row r="25" spans="1:4" x14ac:dyDescent="0.3">
      <c r="A25" s="33" t="s">
        <v>56</v>
      </c>
      <c r="B25" s="36">
        <v>3070.9</v>
      </c>
    </row>
    <row r="26" spans="1:4" x14ac:dyDescent="0.3">
      <c r="A26" s="33" t="s">
        <v>57</v>
      </c>
      <c r="B26" s="34">
        <v>3357.9</v>
      </c>
    </row>
    <row r="28" spans="1:4" ht="43.2" x14ac:dyDescent="0.3">
      <c r="A28" s="68" t="s">
        <v>107</v>
      </c>
      <c r="B28" s="69" t="s">
        <v>108</v>
      </c>
      <c r="C28" s="69" t="s">
        <v>109</v>
      </c>
      <c r="D28" s="69" t="s">
        <v>110</v>
      </c>
    </row>
    <row r="29" spans="1:4" x14ac:dyDescent="0.3">
      <c r="A29" s="70">
        <v>30</v>
      </c>
      <c r="B29" s="71">
        <f>B32*2</f>
        <v>83966</v>
      </c>
      <c r="C29" s="72">
        <f t="shared" ref="C29:C34" si="0">B29*0.6964</f>
        <v>58473.922400000003</v>
      </c>
      <c r="D29" s="73">
        <f t="shared" ref="D29:D34" si="1">B29-C29</f>
        <v>25492.077599999997</v>
      </c>
    </row>
    <row r="30" spans="1:4" x14ac:dyDescent="0.3">
      <c r="A30" s="70">
        <v>25</v>
      </c>
      <c r="B30" s="71">
        <f>B32+B33</f>
        <v>69971.666666666672</v>
      </c>
      <c r="C30" s="72">
        <f t="shared" si="0"/>
        <v>48728.26866666667</v>
      </c>
      <c r="D30" s="73">
        <f t="shared" si="1"/>
        <v>21243.398000000001</v>
      </c>
    </row>
    <row r="31" spans="1:4" x14ac:dyDescent="0.3">
      <c r="A31" s="70">
        <v>20</v>
      </c>
      <c r="B31" s="74">
        <f>B33*2</f>
        <v>55977.333333333336</v>
      </c>
      <c r="C31" s="72">
        <f t="shared" si="0"/>
        <v>38982.614933333338</v>
      </c>
      <c r="D31" s="73">
        <f t="shared" si="1"/>
        <v>16994.718399999998</v>
      </c>
    </row>
    <row r="32" spans="1:4" x14ac:dyDescent="0.3">
      <c r="A32" s="70">
        <v>15</v>
      </c>
      <c r="B32" s="71">
        <v>41983</v>
      </c>
      <c r="C32" s="72">
        <f t="shared" si="0"/>
        <v>29236.961200000002</v>
      </c>
      <c r="D32" s="73">
        <f t="shared" si="1"/>
        <v>12746.038799999998</v>
      </c>
    </row>
    <row r="33" spans="1:4" x14ac:dyDescent="0.3">
      <c r="A33" s="70">
        <v>10</v>
      </c>
      <c r="B33" s="74">
        <f>(B32/3)*2</f>
        <v>27988.666666666668</v>
      </c>
      <c r="C33" s="72">
        <f t="shared" si="0"/>
        <v>19491.307466666669</v>
      </c>
      <c r="D33" s="73">
        <f t="shared" si="1"/>
        <v>8497.359199999999</v>
      </c>
    </row>
    <row r="34" spans="1:4" x14ac:dyDescent="0.3">
      <c r="A34" s="70">
        <v>0</v>
      </c>
      <c r="B34" s="74">
        <v>0</v>
      </c>
      <c r="C34" s="72">
        <f t="shared" si="0"/>
        <v>0</v>
      </c>
      <c r="D34" s="73">
        <f t="shared" si="1"/>
        <v>0</v>
      </c>
    </row>
    <row r="36" spans="1:4" ht="43.2" x14ac:dyDescent="0.3">
      <c r="A36" s="68" t="s">
        <v>111</v>
      </c>
      <c r="B36" s="69" t="s">
        <v>112</v>
      </c>
      <c r="C36" s="69" t="s">
        <v>109</v>
      </c>
      <c r="D36" s="69" t="s">
        <v>110</v>
      </c>
    </row>
    <row r="37" spans="1:4" x14ac:dyDescent="0.3">
      <c r="A37" s="70">
        <v>30</v>
      </c>
      <c r="B37" s="75">
        <f>B40*2</f>
        <v>132986</v>
      </c>
      <c r="C37" s="72">
        <f t="shared" ref="C37:C42" si="2">B37*0.6964</f>
        <v>92611.450400000002</v>
      </c>
      <c r="D37" s="76">
        <f t="shared" ref="D37:D42" si="3">B37-C37</f>
        <v>40374.549599999998</v>
      </c>
    </row>
    <row r="38" spans="1:4" x14ac:dyDescent="0.3">
      <c r="A38" s="70">
        <v>25</v>
      </c>
      <c r="B38" s="75">
        <f>B40+B41</f>
        <v>110821.67</v>
      </c>
      <c r="C38" s="72">
        <f t="shared" si="2"/>
        <v>77176.210988000006</v>
      </c>
      <c r="D38" s="76">
        <f t="shared" si="3"/>
        <v>33645.459011999992</v>
      </c>
    </row>
    <row r="39" spans="1:4" x14ac:dyDescent="0.3">
      <c r="A39" s="70">
        <v>20</v>
      </c>
      <c r="B39" s="75">
        <f>B41*2</f>
        <v>88657.34</v>
      </c>
      <c r="C39" s="72">
        <f t="shared" si="2"/>
        <v>61740.971575999996</v>
      </c>
      <c r="D39" s="76">
        <f t="shared" si="3"/>
        <v>26916.368424</v>
      </c>
    </row>
    <row r="40" spans="1:4" x14ac:dyDescent="0.3">
      <c r="A40" s="70">
        <v>15</v>
      </c>
      <c r="B40" s="75">
        <v>66493</v>
      </c>
      <c r="C40" s="72">
        <f t="shared" si="2"/>
        <v>46305.725200000001</v>
      </c>
      <c r="D40" s="76">
        <f t="shared" si="3"/>
        <v>20187.274799999999</v>
      </c>
    </row>
    <row r="41" spans="1:4" x14ac:dyDescent="0.3">
      <c r="A41" s="70">
        <v>10</v>
      </c>
      <c r="B41" s="75">
        <v>44328.67</v>
      </c>
      <c r="C41" s="72">
        <f t="shared" si="2"/>
        <v>30870.485787999998</v>
      </c>
      <c r="D41" s="76">
        <f t="shared" si="3"/>
        <v>13458.184212</v>
      </c>
    </row>
    <row r="42" spans="1:4" x14ac:dyDescent="0.3">
      <c r="A42" s="70">
        <v>0</v>
      </c>
      <c r="B42" s="74">
        <v>0</v>
      </c>
      <c r="C42" s="72">
        <f t="shared" si="2"/>
        <v>0</v>
      </c>
      <c r="D42" s="73">
        <f t="shared" si="3"/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10">
    <tabColor theme="9" tint="0.59999389629810485"/>
  </sheetPr>
  <dimension ref="A1:G13"/>
  <sheetViews>
    <sheetView showGridLines="0" view="pageBreakPreview" zoomScaleNormal="100" zoomScaleSheetLayoutView="100" workbookViewId="0">
      <selection activeCell="D13" sqref="D13"/>
    </sheetView>
  </sheetViews>
  <sheetFormatPr baseColWidth="10" defaultRowHeight="14.4" x14ac:dyDescent="0.3"/>
  <cols>
    <col min="1" max="1" width="31" customWidth="1"/>
    <col min="2" max="2" width="27.109375" customWidth="1"/>
    <col min="3" max="7" width="24.6640625" customWidth="1"/>
  </cols>
  <sheetData>
    <row r="1" spans="1:7" ht="15.75" customHeight="1" thickBot="1" x14ac:dyDescent="0.35">
      <c r="A1" s="96">
        <v>2026</v>
      </c>
      <c r="B1" s="110" t="s">
        <v>60</v>
      </c>
      <c r="C1" s="110"/>
      <c r="D1" s="110"/>
      <c r="F1" s="107" t="s">
        <v>28</v>
      </c>
      <c r="G1" s="108"/>
    </row>
    <row r="2" spans="1:7" ht="28.8" x14ac:dyDescent="0.3">
      <c r="A2" s="97"/>
      <c r="B2" s="57" t="s">
        <v>0</v>
      </c>
      <c r="C2" s="57" t="s">
        <v>34</v>
      </c>
      <c r="D2" s="57" t="s">
        <v>37</v>
      </c>
      <c r="F2" s="56" t="s">
        <v>88</v>
      </c>
      <c r="G2" s="25" t="s">
        <v>26</v>
      </c>
    </row>
    <row r="3" spans="1:7" ht="15" thickBot="1" x14ac:dyDescent="0.35">
      <c r="A3" s="21" t="s">
        <v>59</v>
      </c>
      <c r="B3" s="20">
        <f>F3*G3</f>
        <v>0</v>
      </c>
      <c r="C3" s="20">
        <f>B3*0.6964</f>
        <v>0</v>
      </c>
      <c r="D3" s="20">
        <f>B3-C3</f>
        <v>0</v>
      </c>
      <c r="F3" s="15"/>
      <c r="G3" s="26">
        <v>38.46</v>
      </c>
    </row>
    <row r="4" spans="1:7" x14ac:dyDescent="0.3">
      <c r="A4" s="27" t="s">
        <v>4</v>
      </c>
      <c r="B4" s="22">
        <f>SUM(B3:B3)</f>
        <v>0</v>
      </c>
      <c r="C4" s="22">
        <f>SUM(C3:C3)</f>
        <v>0</v>
      </c>
      <c r="D4" s="22">
        <f>SUM(D3:D3)</f>
        <v>0</v>
      </c>
    </row>
    <row r="5" spans="1:7" x14ac:dyDescent="0.3">
      <c r="E5" s="1"/>
      <c r="F5" s="1"/>
    </row>
    <row r="6" spans="1:7" x14ac:dyDescent="0.3">
      <c r="B6" s="110" t="s">
        <v>61</v>
      </c>
      <c r="C6" s="110"/>
      <c r="D6" s="110"/>
      <c r="E6" s="110"/>
      <c r="F6" s="110"/>
    </row>
    <row r="7" spans="1:7" ht="35.4" customHeight="1" x14ac:dyDescent="0.3">
      <c r="B7" s="57" t="s">
        <v>35</v>
      </c>
      <c r="C7" s="58" t="s">
        <v>38</v>
      </c>
      <c r="D7" s="58" t="s">
        <v>92</v>
      </c>
      <c r="E7" s="57" t="s">
        <v>0</v>
      </c>
      <c r="F7" s="57" t="s">
        <v>34</v>
      </c>
      <c r="G7" s="57" t="s">
        <v>37</v>
      </c>
    </row>
    <row r="8" spans="1:7" x14ac:dyDescent="0.3">
      <c r="A8" s="21" t="s">
        <v>120</v>
      </c>
      <c r="B8" s="20">
        <v>60000</v>
      </c>
      <c r="C8" s="41">
        <v>60</v>
      </c>
      <c r="D8" s="30"/>
      <c r="E8" s="20">
        <f>B8*D8</f>
        <v>0</v>
      </c>
      <c r="F8" s="20">
        <f>E8*0.6964</f>
        <v>0</v>
      </c>
      <c r="G8" s="42">
        <f>E8-F8</f>
        <v>0</v>
      </c>
    </row>
    <row r="9" spans="1:7" x14ac:dyDescent="0.3">
      <c r="A9" s="21" t="s">
        <v>121</v>
      </c>
      <c r="B9" s="20">
        <v>40000</v>
      </c>
      <c r="C9" s="41">
        <v>40</v>
      </c>
      <c r="D9" s="30"/>
      <c r="E9" s="20">
        <f t="shared" ref="E9:E10" si="0">B9*D9</f>
        <v>0</v>
      </c>
      <c r="F9" s="20">
        <f t="shared" ref="F9:F10" si="1">E9*0.6964</f>
        <v>0</v>
      </c>
      <c r="G9" s="42">
        <f>E9-F9</f>
        <v>0</v>
      </c>
    </row>
    <row r="10" spans="1:7" x14ac:dyDescent="0.3">
      <c r="A10" s="21" t="s">
        <v>122</v>
      </c>
      <c r="B10" s="20">
        <v>20000</v>
      </c>
      <c r="C10" s="41">
        <v>20</v>
      </c>
      <c r="D10" s="30"/>
      <c r="E10" s="20">
        <f t="shared" si="0"/>
        <v>0</v>
      </c>
      <c r="F10" s="20">
        <f t="shared" si="1"/>
        <v>0</v>
      </c>
      <c r="G10" s="42">
        <f>E10-F10</f>
        <v>0</v>
      </c>
    </row>
    <row r="11" spans="1:7" x14ac:dyDescent="0.3">
      <c r="A11" s="116" t="s">
        <v>4</v>
      </c>
      <c r="B11" s="117"/>
      <c r="C11" s="118"/>
      <c r="D11" s="59">
        <f>SUM(D8:D10)</f>
        <v>0</v>
      </c>
      <c r="E11" s="22">
        <f>SUM(E8:E10)</f>
        <v>0</v>
      </c>
      <c r="F11" s="22">
        <f>SUM(F8:F10)</f>
        <v>0</v>
      </c>
      <c r="G11" s="22">
        <f>SUM(G8:G10)</f>
        <v>0</v>
      </c>
    </row>
    <row r="12" spans="1:7" x14ac:dyDescent="0.3">
      <c r="C12" s="29"/>
      <c r="D12" s="18" t="str">
        <f>IF(D11&gt;4,"Error: Nº máximo de Ferias FPPYME = 4","")</f>
        <v/>
      </c>
    </row>
    <row r="13" spans="1:7" x14ac:dyDescent="0.3">
      <c r="A13" s="78"/>
    </row>
  </sheetData>
  <sheetProtection algorithmName="SHA-512" hashValue="F5g9zxobLiN3rN+67e/YrN0/rspyEtJdZxIu2/K5Z9oSMAp6KYTQB6AChviFvjuOmFzz3Nl6bB1Bc6SHrbdLyQ==" saltValue="C9UT+dGB0zZuaVQ/wZyVDg==" spinCount="100000" sheet="1" objects="1" scenarios="1"/>
  <mergeCells count="5">
    <mergeCell ref="F1:G1"/>
    <mergeCell ref="B1:D1"/>
    <mergeCell ref="A1:A2"/>
    <mergeCell ref="B6:F6"/>
    <mergeCell ref="A11:C11"/>
  </mergeCells>
  <conditionalFormatting sqref="D11">
    <cfRule type="cellIs" dxfId="1" priority="3" operator="greaterThan">
      <formula>4</formula>
    </cfRule>
  </conditionalFormatting>
  <conditionalFormatting sqref="D12:D13">
    <cfRule type="containsText" dxfId="0" priority="1" operator="containsText" text="*máximo*">
      <formula>NOT(ISERROR(SEARCH("*máximo*",D12)))</formula>
    </cfRule>
  </conditionalFormatting>
  <dataValidations count="1">
    <dataValidation type="whole" operator="lessThan" allowBlank="1" showInputMessage="1" showErrorMessage="1" promptTitle="Nº MÁXIMO DE FERIAS = 6" sqref="C12" xr:uid="{00000000-0002-0000-0800-000000000000}">
      <formula1>6</formula1>
    </dataValidation>
  </dataValidations>
  <pageMargins left="0.7" right="0.7" top="0.75" bottom="0.75" header="0.3" footer="0.3"/>
  <pageSetup paperSize="9" scale="48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11">
    <tabColor theme="9" tint="0.59999389629810485"/>
  </sheetPr>
  <dimension ref="A1:G5"/>
  <sheetViews>
    <sheetView showGridLines="0" view="pageBreakPreview" zoomScale="130" zoomScaleNormal="100" zoomScaleSheetLayoutView="130" workbookViewId="0">
      <selection activeCell="D14" sqref="D14"/>
    </sheetView>
  </sheetViews>
  <sheetFormatPr baseColWidth="10" defaultRowHeight="14.4" x14ac:dyDescent="0.3"/>
  <cols>
    <col min="1" max="1" width="31" customWidth="1"/>
    <col min="2" max="4" width="24.6640625" customWidth="1"/>
    <col min="5" max="5" width="3.6640625" customWidth="1"/>
    <col min="6" max="7" width="24.6640625" customWidth="1"/>
  </cols>
  <sheetData>
    <row r="1" spans="1:7" ht="15.75" customHeight="1" thickBot="1" x14ac:dyDescent="0.35">
      <c r="A1" s="96">
        <v>2026</v>
      </c>
      <c r="B1" s="110" t="s">
        <v>58</v>
      </c>
      <c r="C1" s="110"/>
      <c r="D1" s="110"/>
      <c r="F1" s="107" t="s">
        <v>28</v>
      </c>
      <c r="G1" s="108"/>
    </row>
    <row r="2" spans="1:7" ht="28.8" x14ac:dyDescent="0.3">
      <c r="A2" s="97"/>
      <c r="B2" s="57" t="s">
        <v>0</v>
      </c>
      <c r="C2" s="57" t="s">
        <v>34</v>
      </c>
      <c r="D2" s="57" t="s">
        <v>37</v>
      </c>
      <c r="F2" s="56" t="s">
        <v>88</v>
      </c>
      <c r="G2" s="25" t="s">
        <v>26</v>
      </c>
    </row>
    <row r="3" spans="1:7" ht="15" thickBot="1" x14ac:dyDescent="0.35">
      <c r="A3" s="21" t="s">
        <v>93</v>
      </c>
      <c r="B3" s="20">
        <f>F3*G3</f>
        <v>0</v>
      </c>
      <c r="C3" s="20">
        <f>B3*0.6964</f>
        <v>0</v>
      </c>
      <c r="D3" s="20">
        <f>B3-C3</f>
        <v>0</v>
      </c>
      <c r="F3" s="15"/>
      <c r="G3" s="26">
        <v>38.46</v>
      </c>
    </row>
    <row r="4" spans="1:7" x14ac:dyDescent="0.3">
      <c r="A4" s="27" t="s">
        <v>4</v>
      </c>
      <c r="B4" s="22">
        <f>SUM(B3:B3)</f>
        <v>0</v>
      </c>
      <c r="C4" s="22">
        <f>SUM(C3:C3)</f>
        <v>0</v>
      </c>
      <c r="D4" s="22">
        <f>SUM(D3:D3)</f>
        <v>0</v>
      </c>
    </row>
    <row r="5" spans="1:7" x14ac:dyDescent="0.3">
      <c r="E5" s="1"/>
      <c r="F5" s="1"/>
    </row>
  </sheetData>
  <sheetProtection algorithmName="SHA-512" hashValue="tI0nZrh/8bu17gmlxDYTn9q6l9cPD4NHaeU99KDIaOjecj4DWMJxOCT5Eoae+NrlG99U1+7R/lIaj/OAXClAew==" saltValue="uturTwprPBst6C6RyGGjPg==" spinCount="100000" sheet="1" objects="1" scenarios="1"/>
  <mergeCells count="3">
    <mergeCell ref="B1:D1"/>
    <mergeCell ref="F1:G1"/>
    <mergeCell ref="A1:A2"/>
  </mergeCells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3</vt:i4>
      </vt:variant>
    </vt:vector>
  </HeadingPairs>
  <TitlesOfParts>
    <vt:vector size="14" baseType="lpstr">
      <vt:lpstr>Leyenda</vt:lpstr>
      <vt:lpstr>RESUMEN</vt:lpstr>
      <vt:lpstr>Hoja1</vt:lpstr>
      <vt:lpstr>Talento_45+</vt:lpstr>
      <vt:lpstr>Encuentros 45+</vt:lpstr>
      <vt:lpstr>Emprendedoras_Proyectos A y B</vt:lpstr>
      <vt:lpstr>EE_Proyectos A y B</vt:lpstr>
      <vt:lpstr>Impulsa_Startup</vt:lpstr>
      <vt:lpstr>Hoja2</vt:lpstr>
      <vt:lpstr>FP Pyme y Ferias FP Pyme</vt:lpstr>
      <vt:lpstr>Somos FP</vt:lpstr>
      <vt:lpstr>'Encuentros 45+'!Área_de_impresión</vt:lpstr>
      <vt:lpstr>'FP Pyme y Ferias FP Pyme'!Área_de_impresión</vt:lpstr>
      <vt:lpstr>Impulsa_Startup!Área_de_impresión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Navarro</dc:creator>
  <cp:lastModifiedBy>David Navarro</cp:lastModifiedBy>
  <dcterms:created xsi:type="dcterms:W3CDTF">2022-07-16T10:53:16Z</dcterms:created>
  <dcterms:modified xsi:type="dcterms:W3CDTF">2026-01-07T09:35:58Z</dcterms:modified>
</cp:coreProperties>
</file>