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\\Filesserver\Formacion\2026_EFESO\00_MI_2026\03_MI_EFESO_FP_2026\"/>
    </mc:Choice>
  </mc:AlternateContent>
  <xr:revisionPtr revIDLastSave="0" documentId="13_ncr:1_{BD4402A3-1FE4-43AC-BD6B-622573A94CF2}" xr6:coauthVersionLast="47" xr6:coauthVersionMax="47" xr10:uidLastSave="{00000000-0000-0000-0000-000000000000}"/>
  <workbookProtection workbookAlgorithmName="SHA-512" workbookHashValue="oNvlNvA0398UUr6A9pj4pgn6A6qTm4tltrIgR0Befh8uf1Wwh5kcGjrBj7A3LD9MoV5UNbKD+9YcX8nAgS27eA==" workbookSaltValue="H31jf8ZMZtI+nL7D4q0nDg==" workbookSpinCount="100000" lockStructure="1"/>
  <bookViews>
    <workbookView xWindow="-108" yWindow="-108" windowWidth="30936" windowHeight="16776" tabRatio="828" xr2:uid="{00000000-000D-0000-FFFF-FFFF00000000}"/>
  </bookViews>
  <sheets>
    <sheet name="Leyenda" sheetId="22" r:id="rId1"/>
    <sheet name="RESUMEN" sheetId="21" r:id="rId2"/>
    <sheet name="Hoja1" sheetId="26" state="hidden" r:id="rId3"/>
    <sheet name="Hoja2" sheetId="30" state="hidden" r:id="rId4"/>
    <sheet name="Tutor_FP" sheetId="1" r:id="rId5"/>
    <sheet name="FP Pyme" sheetId="19" r:id="rId6"/>
    <sheet name="Orientación_Profesional" sheetId="20" r:id="rId7"/>
  </sheets>
  <definedNames>
    <definedName name="_xlnm.Print_Area" localSheetId="5">'FP Pyme'!$A$1:$G$5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D9" i="1" l="1"/>
  <c r="D8" i="1"/>
  <c r="E9" i="1"/>
  <c r="E8" i="1"/>
  <c r="C1" i="26"/>
  <c r="D1" i="26" s="1"/>
  <c r="C2" i="26"/>
  <c r="D2" i="26" s="1"/>
  <c r="C3" i="26"/>
  <c r="D3" i="26" s="1"/>
  <c r="C4" i="26"/>
  <c r="D4" i="26" s="1"/>
  <c r="C5" i="26"/>
  <c r="D5" i="26" s="1"/>
  <c r="C6" i="26"/>
  <c r="D6" i="26" s="1"/>
  <c r="C7" i="26"/>
  <c r="D7" i="26" s="1"/>
  <c r="C8" i="26"/>
  <c r="D8" i="26" s="1"/>
  <c r="C9" i="26"/>
  <c r="D9" i="26" s="1"/>
  <c r="C10" i="26"/>
  <c r="D10" i="26" s="1"/>
  <c r="C11" i="26"/>
  <c r="D11" i="26" s="1"/>
  <c r="C12" i="26"/>
  <c r="D12" i="26" s="1"/>
  <c r="C13" i="26"/>
  <c r="D13" i="26" s="1"/>
  <c r="C14" i="26"/>
  <c r="D14" i="26" s="1"/>
  <c r="C15" i="26"/>
  <c r="D15" i="26" s="1"/>
  <c r="C16" i="26"/>
  <c r="D16" i="26" s="1"/>
  <c r="C17" i="26"/>
  <c r="D17" i="26" s="1"/>
  <c r="C18" i="26"/>
  <c r="D18" i="26" s="1"/>
  <c r="C42" i="30"/>
  <c r="D42" i="30" s="1"/>
  <c r="C41" i="30"/>
  <c r="D41" i="30" s="1"/>
  <c r="C40" i="30"/>
  <c r="D40" i="30" s="1"/>
  <c r="B39" i="30"/>
  <c r="B38" i="30"/>
  <c r="C38" i="30" s="1"/>
  <c r="D38" i="30" s="1"/>
  <c r="B37" i="30"/>
  <c r="B33" i="30"/>
  <c r="C33" i="30" s="1"/>
  <c r="C32" i="30"/>
  <c r="D32" i="30" s="1"/>
  <c r="B29" i="30"/>
  <c r="D10" i="1" l="1"/>
  <c r="F8" i="1"/>
  <c r="G8" i="1" s="1"/>
  <c r="F9" i="1"/>
  <c r="H9" i="1" s="1"/>
  <c r="B30" i="30"/>
  <c r="C39" i="30"/>
  <c r="D39" i="30" s="1"/>
  <c r="D33" i="30"/>
  <c r="B31" i="30"/>
  <c r="C37" i="30"/>
  <c r="D37" i="30" s="1"/>
  <c r="C29" i="30"/>
  <c r="D29" i="30" s="1"/>
  <c r="C30" i="30"/>
  <c r="D30" i="30" s="1"/>
  <c r="G9" i="1" l="1"/>
  <c r="H8" i="1"/>
  <c r="C34" i="30"/>
  <c r="D34" i="30" s="1"/>
  <c r="C31" i="30"/>
  <c r="D31" i="30" s="1"/>
  <c r="B3" i="20" l="1"/>
  <c r="C3" i="20" l="1"/>
  <c r="D3" i="20" s="1"/>
  <c r="G10" i="1"/>
  <c r="B3" i="19" l="1"/>
  <c r="B4" i="19" l="1"/>
  <c r="C3" i="19"/>
  <c r="C4" i="19" s="1"/>
  <c r="C4" i="21"/>
  <c r="B4" i="20"/>
  <c r="C5" i="21" s="1"/>
  <c r="C4" i="20"/>
  <c r="D5" i="21" s="1"/>
  <c r="D4" i="21" l="1"/>
  <c r="D3" i="19"/>
  <c r="D4" i="19" s="1"/>
  <c r="D4" i="20"/>
  <c r="E5" i="21" s="1"/>
  <c r="E4" i="21" l="1"/>
  <c r="F10" i="1" l="1"/>
  <c r="B3" i="1" s="1"/>
  <c r="H10" i="1" l="1"/>
  <c r="C3" i="1"/>
  <c r="C4" i="1" l="1"/>
  <c r="B4" i="1"/>
  <c r="C3" i="21" s="1"/>
  <c r="C6" i="21" s="1"/>
  <c r="D3" i="1" l="1"/>
  <c r="D4" i="1"/>
  <c r="E3" i="21" s="1"/>
  <c r="E6" i="21" s="1"/>
  <c r="D3" i="21"/>
  <c r="D6" i="21" s="1"/>
</calcChain>
</file>

<file path=xl/sharedStrings.xml><?xml version="1.0" encoding="utf-8"?>
<sst xmlns="http://schemas.openxmlformats.org/spreadsheetml/2006/main" count="126" uniqueCount="73">
  <si>
    <t>Coste Total</t>
  </si>
  <si>
    <t xml:space="preserve">TOTAL </t>
  </si>
  <si>
    <t>Presupuesto Total</t>
  </si>
  <si>
    <t>Nº Horas</t>
  </si>
  <si>
    <t>TOTAL</t>
  </si>
  <si>
    <t>Tramo Formación</t>
  </si>
  <si>
    <t>Programa</t>
  </si>
  <si>
    <t>Observaciones Generales</t>
  </si>
  <si>
    <t>Coste/Hora Único 
+ Otros Costes 40%</t>
  </si>
  <si>
    <t>GABINETE</t>
  </si>
  <si>
    <t>PROGRAMA OPERATIVO</t>
  </si>
  <si>
    <t>PROGRAMA</t>
  </si>
  <si>
    <t>OBSERVACIONES</t>
  </si>
  <si>
    <t>EFESO</t>
  </si>
  <si>
    <t>FSE (69,64%)</t>
  </si>
  <si>
    <t>CCT (30,36%)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</si>
  <si>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</si>
  <si>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</si>
  <si>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</si>
  <si>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</si>
  <si>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</si>
  <si>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</si>
  <si>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</si>
  <si>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</si>
  <si>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</si>
  <si>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</si>
  <si>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</si>
  <si>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</si>
  <si>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</si>
  <si>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</si>
  <si>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</si>
  <si>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</si>
  <si>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</si>
  <si>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</si>
  <si>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</si>
  <si>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Gabinete FP Pyme</t>
  </si>
  <si>
    <t>FP PYME</t>
  </si>
  <si>
    <t>CCAA</t>
  </si>
  <si>
    <t>Presupuesto Fase 1
Emprendedores</t>
  </si>
  <si>
    <t>Importe Total Gabinete</t>
  </si>
  <si>
    <t>Cofinanciación FSE+ (69,64%)</t>
  </si>
  <si>
    <t>Cofinanciación Nacional (30,36%)</t>
  </si>
  <si>
    <t>Presupuesto Fase 2
Proyectos</t>
  </si>
  <si>
    <t>Presupuesto Máximo Elegible</t>
  </si>
  <si>
    <t>Programa FSE+</t>
  </si>
  <si>
    <t>Ayuda FSE (69,64%)</t>
  </si>
  <si>
    <t>Orientación Profesional</t>
  </si>
  <si>
    <t>Nº Horas Efectivas del técnico (hasta 400 horas)</t>
  </si>
  <si>
    <t>Dinamización</t>
  </si>
  <si>
    <t>Nº Horas Efectivas del técnico (hasta 1720 horas)</t>
  </si>
  <si>
    <t>Total 2ª MI EFESO 2026</t>
  </si>
  <si>
    <t>2ª MI FP Anualidad 2026</t>
  </si>
  <si>
    <t>Dedicación efectiva del técnico con coste/hora fijo: 38,46 € * nº de horas dedicadas, hasta un máximo de 400 horas</t>
  </si>
  <si>
    <t>Dedicación efectiva del técnico con coste/hora fijo: 38,46 € * nº de horas dedicadas, hasta un máximo de 1720 horas</t>
  </si>
  <si>
    <t xml:space="preserve">Tutor FP </t>
  </si>
  <si>
    <t>Formación Tutor FP</t>
  </si>
  <si>
    <t>Nª Participantes</t>
  </si>
  <si>
    <t>Nº Total Horas</t>
  </si>
  <si>
    <t>Formación Tutor - Nivel Inicial</t>
  </si>
  <si>
    <t>Formación Tutor - Nivel Avanzado</t>
  </si>
  <si>
    <t>TOTAL PRESUPUESTO</t>
  </si>
  <si>
    <t>FORMACIÓN TUTOR FP</t>
  </si>
  <si>
    <t>CALCULADORA TUTOR FP</t>
  </si>
  <si>
    <r>
      <t xml:space="preserve">· Cumplimentar únicamente celdas en amarillo. 
</t>
    </r>
    <r>
      <rPr>
        <b/>
        <sz val="11"/>
        <color rgb="FFFF0000"/>
        <rFont val="Calibri"/>
        <family val="2"/>
        <scheme val="minor"/>
      </rPr>
      <t>· IMPORTANTE: Introducir la CCAA en pestaña "Resumen" para que se reflejen los importes asociados a las formaciones</t>
    </r>
  </si>
  <si>
    <t>Reflejar número de personas a formar según nivel.
La Información reflejada en este excel deberá traspasarse al Anexo I
Coste/Hora por alumno formado según Reglamento Delegado (UE) 2023/1676 para Trabajadores Cuenta Ajena (Rellenar CCAA en pestaña RESUMEN)</t>
  </si>
  <si>
    <t>Tutor FP</t>
  </si>
  <si>
    <t>Castilla y León</t>
  </si>
  <si>
    <t>Comunidad Valenciana</t>
  </si>
  <si>
    <t>La Rioja</t>
  </si>
  <si>
    <t>País Vasco</t>
  </si>
  <si>
    <t>Castilla - La Mancha</t>
  </si>
  <si>
    <t>T arifa horaria por la formación de trabajadores por cuenta ajena</t>
  </si>
  <si>
    <r>
      <t xml:space="preserve">Coste/Hora Alumno
Reglamento Delegado (UE) 2023/1676 
Trabajadores Cuenta Ajena
</t>
    </r>
    <r>
      <rPr>
        <b/>
        <sz val="11"/>
        <color rgb="FFFF0000"/>
        <rFont val="Calibri"/>
        <family val="2"/>
        <scheme val="minor"/>
      </rPr>
      <t>(rellenar CCAA en pestaña "Resumen")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</si>
</sst>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9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7030A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10486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vertical="top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10" fillId="8" borderId="22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0" fillId="0" borderId="1" xfId="2" applyNumberFormat="1" applyFont="1" applyBorder="1" applyAlignment="1" applyProtection="1">
      <alignment horizontal="center"/>
    </xf>
    <xf numFmtId="0" fontId="0" fillId="9" borderId="17" xfId="0" applyFill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Protection="1">
      <protection locked="0"/>
    </xf>
    <xf numFmtId="0" fontId="12" fillId="0" borderId="1" xfId="0" applyFont="1" applyBorder="1"/>
    <xf numFmtId="8" fontId="13" fillId="12" borderId="1" xfId="0" applyNumberFormat="1" applyFont="1" applyFill="1" applyBorder="1" applyAlignment="1">
      <alignment horizontal="center"/>
    </xf>
    <xf numFmtId="8" fontId="13" fillId="11" borderId="1" xfId="0" applyNumberFormat="1" applyFont="1" applyFill="1" applyBorder="1" applyAlignment="1">
      <alignment horizontal="center" vertical="center"/>
    </xf>
    <xf numFmtId="8" fontId="13" fillId="11" borderId="1" xfId="0" applyNumberFormat="1" applyFont="1" applyFill="1" applyBorder="1" applyAlignment="1">
      <alignment horizontal="center"/>
    </xf>
    <xf numFmtId="0" fontId="14" fillId="0" borderId="1" xfId="0" applyFont="1" applyBorder="1"/>
    <xf numFmtId="164" fontId="2" fillId="0" borderId="1" xfId="2" applyNumberFormat="1" applyFont="1" applyBorder="1" applyAlignment="1" applyProtection="1">
      <alignment horizontal="center"/>
    </xf>
    <xf numFmtId="0" fontId="0" fillId="9" borderId="16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6" fillId="14" borderId="1" xfId="0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44" fontId="13" fillId="7" borderId="1" xfId="2" applyFont="1" applyFill="1" applyBorder="1" applyAlignment="1">
      <alignment horizontal="center" vertical="center" wrapText="1"/>
    </xf>
    <xf numFmtId="8" fontId="13" fillId="11" borderId="1" xfId="0" applyNumberFormat="1" applyFont="1" applyFill="1" applyBorder="1" applyAlignment="1">
      <alignment horizontal="center" vertical="center" wrapText="1"/>
    </xf>
    <xf numFmtId="44" fontId="12" fillId="11" borderId="1" xfId="0" applyNumberFormat="1" applyFont="1" applyFill="1" applyBorder="1" applyAlignment="1">
      <alignment horizontal="center" vertical="center" wrapText="1"/>
    </xf>
    <xf numFmtId="44" fontId="13" fillId="7" borderId="1" xfId="0" applyNumberFormat="1" applyFont="1" applyFill="1" applyBorder="1" applyAlignment="1">
      <alignment horizontal="center" vertical="center" wrapText="1"/>
    </xf>
    <xf numFmtId="8" fontId="13" fillId="7" borderId="1" xfId="0" applyNumberFormat="1" applyFont="1" applyFill="1" applyBorder="1" applyAlignment="1">
      <alignment horizontal="center" vertical="center"/>
    </xf>
    <xf numFmtId="8" fontId="12" fillId="11" borderId="1" xfId="0" applyNumberFormat="1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1" fillId="10" borderId="9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8" fontId="13" fillId="12" borderId="24" xfId="0" applyNumberFormat="1" applyFont="1" applyFill="1" applyBorder="1" applyAlignment="1">
      <alignment horizontal="center"/>
    </xf>
    <xf numFmtId="164" fontId="0" fillId="0" borderId="0" xfId="0" applyNumberFormat="1"/>
    <xf numFmtId="0" fontId="18" fillId="16" borderId="2" xfId="0" applyFont="1" applyFill="1" applyBorder="1" applyAlignment="1">
      <alignment horizontal="center" vertical="center"/>
    </xf>
    <xf numFmtId="0" fontId="12" fillId="0" borderId="1" xfId="0" applyFont="1" applyFill="1" applyBorder="1"/>
    <xf numFmtId="8" fontId="13" fillId="0" borderId="1" xfId="0" applyNumberFormat="1" applyFont="1" applyFill="1" applyBorder="1" applyAlignment="1">
      <alignment horizontal="center"/>
    </xf>
    <xf numFmtId="8" fontId="13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/>
    <xf numFmtId="0" fontId="18" fillId="16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 applyProtection="1">
      <alignment horizontal="center"/>
    </xf>
    <xf numFmtId="0" fontId="2" fillId="4" borderId="7" xfId="0" applyFont="1" applyFill="1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right"/>
    </xf>
    <xf numFmtId="0" fontId="2" fillId="4" borderId="1" xfId="0" applyFont="1" applyFill="1" applyBorder="1" applyProtection="1"/>
    <xf numFmtId="0" fontId="0" fillId="0" borderId="0" xfId="0" applyProtection="1"/>
    <xf numFmtId="0" fontId="0" fillId="8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/>
    </xf>
    <xf numFmtId="0" fontId="2" fillId="8" borderId="6" xfId="0" applyFont="1" applyFill="1" applyBorder="1" applyAlignment="1" applyProtection="1">
      <alignment horizontal="right"/>
    </xf>
    <xf numFmtId="0" fontId="2" fillId="8" borderId="7" xfId="0" applyFont="1" applyFill="1" applyBorder="1" applyAlignment="1" applyProtection="1">
      <alignment horizontal="right"/>
    </xf>
    <xf numFmtId="164" fontId="2" fillId="0" borderId="1" xfId="0" applyNumberFormat="1" applyFont="1" applyBorder="1" applyAlignment="1" applyProtection="1">
      <alignment horizontal="center"/>
    </xf>
    <xf numFmtId="0" fontId="1" fillId="10" borderId="9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25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1" fillId="10" borderId="3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top" wrapText="1"/>
    </xf>
    <xf numFmtId="0" fontId="0" fillId="0" borderId="1" xfId="0" applyBorder="1" applyProtection="1"/>
    <xf numFmtId="164" fontId="0" fillId="0" borderId="1" xfId="0" applyNumberFormat="1" applyBorder="1" applyAlignment="1" applyProtection="1">
      <alignment horizontal="center" vertical="center"/>
    </xf>
    <xf numFmtId="0" fontId="11" fillId="11" borderId="0" xfId="0" applyFont="1" applyFill="1" applyProtection="1"/>
    <xf numFmtId="0" fontId="2" fillId="0" borderId="1" xfId="0" applyFont="1" applyBorder="1" applyProtection="1"/>
    <xf numFmtId="164" fontId="2" fillId="0" borderId="1" xfId="0" applyNumberFormat="1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1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6" fillId="6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/>
    </xf>
    <xf numFmtId="164" fontId="0" fillId="11" borderId="1" xfId="0" applyNumberFormat="1" applyFill="1" applyBorder="1" applyAlignment="1" applyProtection="1">
      <alignment horizontal="center"/>
    </xf>
    <xf numFmtId="0" fontId="2" fillId="3" borderId="6" xfId="0" applyFont="1" applyFill="1" applyBorder="1" applyAlignment="1" applyProtection="1">
      <alignment horizontal="right" vertical="center" wrapText="1"/>
    </xf>
    <xf numFmtId="0" fontId="2" fillId="3" borderId="7" xfId="0" applyFont="1" applyFill="1" applyBorder="1" applyAlignment="1" applyProtection="1">
      <alignment horizontal="right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right" vertical="center" wrapText="1"/>
    </xf>
    <xf numFmtId="0" fontId="5" fillId="5" borderId="1" xfId="0" applyFont="1" applyFill="1" applyBorder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 vertical="center"/>
    </xf>
    <xf numFmtId="0" fontId="0" fillId="9" borderId="16" xfId="0" applyFill="1" applyBorder="1" applyAlignment="1" applyProtection="1">
      <alignment horizontal="center" vertical="center" wrapText="1"/>
    </xf>
    <xf numFmtId="0" fontId="0" fillId="9" borderId="17" xfId="0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8" fontId="0" fillId="0" borderId="12" xfId="0" applyNumberForma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1" fontId="9" fillId="0" borderId="10" xfId="0" applyNumberFormat="1" applyFont="1" applyBorder="1" applyProtection="1"/>
    <xf numFmtId="0" fontId="9" fillId="0" borderId="10" xfId="0" applyFont="1" applyBorder="1" applyProtection="1"/>
    <xf numFmtId="0" fontId="17" fillId="15" borderId="0" xfId="0" applyFont="1" applyFill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3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C5"/>
  <sheetViews>
    <sheetView tabSelected="1" view="pageBreakPreview" zoomScale="145" zoomScaleNormal="85" zoomScaleSheetLayoutView="145" workbookViewId="0">
      <selection activeCell="B7" sqref="B7"/>
    </sheetView>
  </sheetViews>
  <sheetFormatPr baseColWidth="10" defaultRowHeight="14.4" x14ac:dyDescent="0.3"/>
  <cols>
    <col min="1" max="1" width="17.5546875" customWidth="1"/>
    <col min="2" max="2" width="34" customWidth="1"/>
    <col min="3" max="3" width="82.6640625" customWidth="1"/>
  </cols>
  <sheetData>
    <row r="1" spans="1:3" ht="31.8" thickBot="1" x14ac:dyDescent="0.35">
      <c r="A1" s="8" t="s">
        <v>10</v>
      </c>
      <c r="B1" s="9" t="s">
        <v>11</v>
      </c>
      <c r="C1" s="10" t="s">
        <v>12</v>
      </c>
    </row>
    <row r="2" spans="1:3" ht="63.6" customHeight="1" thickBot="1" x14ac:dyDescent="0.35">
      <c r="A2" s="48" t="s">
        <v>7</v>
      </c>
      <c r="B2" s="49"/>
      <c r="C2" s="7" t="s">
        <v>63</v>
      </c>
    </row>
    <row r="3" spans="1:3" ht="61.95" customHeight="1" x14ac:dyDescent="0.3">
      <c r="A3" s="45" t="s">
        <v>13</v>
      </c>
      <c r="B3" s="6" t="s">
        <v>54</v>
      </c>
      <c r="C3" s="13" t="s">
        <v>64</v>
      </c>
    </row>
    <row r="4" spans="1:3" ht="43.5" customHeight="1" x14ac:dyDescent="0.3">
      <c r="A4" s="46"/>
      <c r="B4" s="4" t="s">
        <v>36</v>
      </c>
      <c r="C4" s="2" t="s">
        <v>53</v>
      </c>
    </row>
    <row r="5" spans="1:3" ht="43.5" customHeight="1" thickBot="1" x14ac:dyDescent="0.35">
      <c r="A5" s="47"/>
      <c r="B5" s="5" t="s">
        <v>46</v>
      </c>
      <c r="C5" s="3" t="s">
        <v>52</v>
      </c>
    </row>
  </sheetData>
  <sheetProtection algorithmName="SHA-512" hashValue="nI0FJ/YcYBHxYhTzNlEjWNbuW974aT8J97RlyvOiEXKdKd4XkbbHjMM0spdH8YmjAWhwUv/AcLzlgKXPGjLv1Q==" saltValue="UnfpE2FCc/cIgJLJzsdRwQ==" spinCount="100000" sheet="1" objects="1" scenarios="1"/>
  <mergeCells count="2">
    <mergeCell ref="A3:A5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5" tint="-0.249977111117893"/>
  </sheetPr>
  <dimension ref="A1:E6"/>
  <sheetViews>
    <sheetView view="pageBreakPreview" zoomScale="145" zoomScaleNormal="145" zoomScaleSheetLayoutView="145" workbookViewId="0">
      <selection activeCell="D1" sqref="D1"/>
    </sheetView>
  </sheetViews>
  <sheetFormatPr baseColWidth="10" defaultRowHeight="14.4" x14ac:dyDescent="0.3"/>
  <cols>
    <col min="1" max="1" width="16.44140625" style="62" customWidth="1"/>
    <col min="2" max="5" width="31" style="62" customWidth="1"/>
    <col min="6" max="16384" width="11.5546875" style="62"/>
  </cols>
  <sheetData>
    <row r="1" spans="1:5" x14ac:dyDescent="0.3">
      <c r="A1" s="58" t="s">
        <v>51</v>
      </c>
      <c r="B1" s="59"/>
      <c r="C1" s="60" t="s">
        <v>16</v>
      </c>
      <c r="D1" s="21"/>
      <c r="E1" s="61"/>
    </row>
    <row r="2" spans="1:5" x14ac:dyDescent="0.3">
      <c r="A2" s="63" t="s">
        <v>44</v>
      </c>
      <c r="B2" s="63" t="s">
        <v>6</v>
      </c>
      <c r="C2" s="63" t="s">
        <v>0</v>
      </c>
      <c r="D2" s="63" t="s">
        <v>45</v>
      </c>
      <c r="E2" s="63" t="s">
        <v>15</v>
      </c>
    </row>
    <row r="3" spans="1:5" x14ac:dyDescent="0.3">
      <c r="A3" s="64" t="s">
        <v>13</v>
      </c>
      <c r="B3" s="65" t="s">
        <v>65</v>
      </c>
      <c r="C3" s="66">
        <f>Tutor_FP!B4</f>
        <v>0</v>
      </c>
      <c r="D3" s="66">
        <f>Tutor_FP!C4</f>
        <v>0</v>
      </c>
      <c r="E3" s="66">
        <f>Tutor_FP!D4</f>
        <v>0</v>
      </c>
    </row>
    <row r="4" spans="1:5" x14ac:dyDescent="0.3">
      <c r="A4" s="64"/>
      <c r="B4" s="65" t="s">
        <v>36</v>
      </c>
      <c r="C4" s="66">
        <f>'FP Pyme'!B3</f>
        <v>0</v>
      </c>
      <c r="D4" s="66">
        <f>'FP Pyme'!C3</f>
        <v>0</v>
      </c>
      <c r="E4" s="66">
        <f>'FP Pyme'!D3</f>
        <v>0</v>
      </c>
    </row>
    <row r="5" spans="1:5" x14ac:dyDescent="0.3">
      <c r="A5" s="64"/>
      <c r="B5" s="65" t="s">
        <v>46</v>
      </c>
      <c r="C5" s="66">
        <f>Orientación_Profesional!B4</f>
        <v>0</v>
      </c>
      <c r="D5" s="66">
        <f>Orientación_Profesional!C4</f>
        <v>0</v>
      </c>
      <c r="E5" s="66">
        <f>Orientación_Profesional!D4</f>
        <v>0</v>
      </c>
    </row>
    <row r="6" spans="1:5" x14ac:dyDescent="0.3">
      <c r="A6" s="67" t="s">
        <v>50</v>
      </c>
      <c r="B6" s="68"/>
      <c r="C6" s="69">
        <f>SUM(C3:C5)</f>
        <v>0</v>
      </c>
      <c r="D6" s="69">
        <f>SUM(D3:D5)</f>
        <v>0</v>
      </c>
      <c r="E6" s="69">
        <f>SUM(E3:E5)</f>
        <v>0</v>
      </c>
    </row>
  </sheetData>
  <sheetProtection algorithmName="SHA-512" hashValue="pYYmifZrpG7VuTIRwU1/CwaLAzAEq+YP8ec8QiS29ufNUKQDUI22TZSV69MBmOm7PikRUQ5mcT8O+s2LkN9+Ag==" saltValue="u+HpUzgJXJYby2LbUjBxUA==" spinCount="100000" sheet="1" objects="1" scenarios="1"/>
  <mergeCells count="3">
    <mergeCell ref="A3:A5"/>
    <mergeCell ref="A6:B6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FF762B-33CF-4ECA-A72F-AC78A373CD6E}">
          <x14:formula1>
            <xm:f>Hoja1!$A$1:$A$18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38BE-B821-4FD6-A20F-5A58CCA223E7}">
  <sheetPr codeName="Hoja3"/>
  <dimension ref="A1:J19"/>
  <sheetViews>
    <sheetView workbookViewId="0">
      <selection activeCell="J2" sqref="J2:J15"/>
    </sheetView>
  </sheetViews>
  <sheetFormatPr baseColWidth="10" defaultRowHeight="14.4" x14ac:dyDescent="0.3"/>
  <cols>
    <col min="1" max="1" width="15.44140625" customWidth="1"/>
    <col min="2" max="3" width="0" hidden="1" customWidth="1"/>
    <col min="9" max="10" width="22" customWidth="1"/>
  </cols>
  <sheetData>
    <row r="1" spans="1:10" ht="58.2" thickBot="1" x14ac:dyDescent="0.35">
      <c r="A1" s="22" t="s">
        <v>17</v>
      </c>
      <c r="B1" s="23">
        <v>2496.9</v>
      </c>
      <c r="C1">
        <f t="shared" ref="C1:C17" si="0">B1/$B$19</f>
        <v>0.87</v>
      </c>
      <c r="D1" s="51">
        <f>ROUNDDOWN(C1*$D$19,2)</f>
        <v>16.510000000000002</v>
      </c>
      <c r="I1" s="52" t="s">
        <v>37</v>
      </c>
      <c r="J1" s="57" t="s">
        <v>71</v>
      </c>
    </row>
    <row r="2" spans="1:10" x14ac:dyDescent="0.3">
      <c r="A2" s="22" t="s">
        <v>18</v>
      </c>
      <c r="B2" s="23">
        <v>2812.6</v>
      </c>
      <c r="C2">
        <f t="shared" si="0"/>
        <v>0.98</v>
      </c>
      <c r="D2" s="51">
        <f t="shared" ref="D2:D18" si="1">ROUNDDOWN(C2*$D$19,2)</f>
        <v>18.600000000000001</v>
      </c>
      <c r="I2" s="53" t="s">
        <v>17</v>
      </c>
      <c r="J2" s="54">
        <v>16.510000000000002</v>
      </c>
    </row>
    <row r="3" spans="1:10" x14ac:dyDescent="0.3">
      <c r="A3" s="22" t="s">
        <v>19</v>
      </c>
      <c r="B3" s="24">
        <v>2812.6</v>
      </c>
      <c r="C3">
        <f t="shared" si="0"/>
        <v>0.98</v>
      </c>
      <c r="D3" s="51">
        <f t="shared" si="1"/>
        <v>18.600000000000001</v>
      </c>
      <c r="I3" s="53" t="s">
        <v>18</v>
      </c>
      <c r="J3" s="54">
        <v>18.600000000000001</v>
      </c>
    </row>
    <row r="4" spans="1:10" x14ac:dyDescent="0.3">
      <c r="A4" s="22" t="s">
        <v>20</v>
      </c>
      <c r="B4" s="23">
        <v>2611.6999999999998</v>
      </c>
      <c r="C4">
        <f t="shared" si="0"/>
        <v>0.90999999999999992</v>
      </c>
      <c r="D4" s="51">
        <f t="shared" si="1"/>
        <v>17.27</v>
      </c>
      <c r="I4" s="53" t="s">
        <v>19</v>
      </c>
      <c r="J4" s="55">
        <v>18.600000000000001</v>
      </c>
    </row>
    <row r="5" spans="1:10" x14ac:dyDescent="0.3">
      <c r="A5" s="22" t="s">
        <v>21</v>
      </c>
      <c r="B5" s="25">
        <v>2755.2</v>
      </c>
      <c r="C5">
        <f t="shared" si="0"/>
        <v>0.96</v>
      </c>
      <c r="D5" s="51">
        <f t="shared" si="1"/>
        <v>18.22</v>
      </c>
      <c r="I5" s="53" t="s">
        <v>20</v>
      </c>
      <c r="J5" s="54">
        <v>17.27</v>
      </c>
    </row>
    <row r="6" spans="1:10" x14ac:dyDescent="0.3">
      <c r="A6" s="22" t="s">
        <v>22</v>
      </c>
      <c r="B6" s="23">
        <v>2525.6</v>
      </c>
      <c r="C6">
        <f t="shared" si="0"/>
        <v>0.88</v>
      </c>
      <c r="D6" s="51">
        <f t="shared" si="1"/>
        <v>16.7</v>
      </c>
      <c r="I6" s="53" t="s">
        <v>21</v>
      </c>
      <c r="J6" s="54">
        <v>18.22</v>
      </c>
    </row>
    <row r="7" spans="1:10" x14ac:dyDescent="0.3">
      <c r="A7" s="22" t="s">
        <v>23</v>
      </c>
      <c r="B7" s="25">
        <v>2611.6999999999998</v>
      </c>
      <c r="C7">
        <f t="shared" si="0"/>
        <v>0.90999999999999992</v>
      </c>
      <c r="D7" s="51">
        <f t="shared" si="1"/>
        <v>17.27</v>
      </c>
      <c r="I7" s="53" t="s">
        <v>70</v>
      </c>
      <c r="J7" s="54">
        <v>16.7</v>
      </c>
    </row>
    <row r="8" spans="1:10" x14ac:dyDescent="0.3">
      <c r="A8" s="22" t="s">
        <v>24</v>
      </c>
      <c r="B8" s="23">
        <v>3128.3</v>
      </c>
      <c r="C8">
        <f t="shared" si="0"/>
        <v>1.0900000000000001</v>
      </c>
      <c r="D8" s="51">
        <f t="shared" si="1"/>
        <v>20.68</v>
      </c>
      <c r="I8" s="53" t="s">
        <v>66</v>
      </c>
      <c r="J8" s="54">
        <v>17.27</v>
      </c>
    </row>
    <row r="9" spans="1:10" x14ac:dyDescent="0.3">
      <c r="A9" s="22" t="s">
        <v>25</v>
      </c>
      <c r="B9" s="25">
        <v>3070.9</v>
      </c>
      <c r="C9">
        <f t="shared" si="0"/>
        <v>1.07</v>
      </c>
      <c r="D9" s="51">
        <f t="shared" si="1"/>
        <v>20.3</v>
      </c>
      <c r="I9" s="53" t="s">
        <v>24</v>
      </c>
      <c r="J9" s="54">
        <v>20.68</v>
      </c>
    </row>
    <row r="10" spans="1:10" x14ac:dyDescent="0.3">
      <c r="A10" s="22" t="s">
        <v>26</v>
      </c>
      <c r="B10" s="23">
        <v>2611.6999999999998</v>
      </c>
      <c r="C10">
        <f t="shared" si="0"/>
        <v>0.90999999999999992</v>
      </c>
      <c r="D10" s="51">
        <f t="shared" si="1"/>
        <v>17.27</v>
      </c>
      <c r="I10" s="53" t="s">
        <v>25</v>
      </c>
      <c r="J10" s="54">
        <v>20.3</v>
      </c>
    </row>
    <row r="11" spans="1:10" x14ac:dyDescent="0.3">
      <c r="A11" s="22" t="s">
        <v>27</v>
      </c>
      <c r="B11" s="25">
        <v>2410.8000000000002</v>
      </c>
      <c r="C11">
        <f t="shared" si="0"/>
        <v>0.84000000000000008</v>
      </c>
      <c r="D11" s="51">
        <f t="shared" si="1"/>
        <v>15.94</v>
      </c>
      <c r="I11" s="53" t="s">
        <v>67</v>
      </c>
      <c r="J11" s="54">
        <v>17.27</v>
      </c>
    </row>
    <row r="12" spans="1:10" x14ac:dyDescent="0.3">
      <c r="A12" s="22" t="s">
        <v>28</v>
      </c>
      <c r="B12" s="23">
        <v>2525.6</v>
      </c>
      <c r="C12">
        <f t="shared" si="0"/>
        <v>0.88</v>
      </c>
      <c r="D12" s="51">
        <f t="shared" si="1"/>
        <v>16.7</v>
      </c>
      <c r="I12" s="53" t="s">
        <v>27</v>
      </c>
      <c r="J12" s="54">
        <v>15.94</v>
      </c>
    </row>
    <row r="13" spans="1:10" x14ac:dyDescent="0.3">
      <c r="A13" s="26" t="s">
        <v>29</v>
      </c>
      <c r="B13" s="25">
        <v>2755.2</v>
      </c>
      <c r="C13">
        <f t="shared" si="0"/>
        <v>0.96</v>
      </c>
      <c r="D13" s="51">
        <f t="shared" si="1"/>
        <v>18.22</v>
      </c>
      <c r="I13" s="53" t="s">
        <v>28</v>
      </c>
      <c r="J13" s="54">
        <v>16.7</v>
      </c>
    </row>
    <row r="14" spans="1:10" x14ac:dyDescent="0.3">
      <c r="A14" s="22" t="s">
        <v>30</v>
      </c>
      <c r="B14" s="25">
        <v>2640.4</v>
      </c>
      <c r="C14">
        <f t="shared" si="0"/>
        <v>0.92</v>
      </c>
      <c r="D14" s="51">
        <f t="shared" si="1"/>
        <v>17.46</v>
      </c>
      <c r="I14" s="56" t="s">
        <v>29</v>
      </c>
      <c r="J14" s="54">
        <v>18.22</v>
      </c>
    </row>
    <row r="15" spans="1:10" x14ac:dyDescent="0.3">
      <c r="A15" s="22" t="s">
        <v>31</v>
      </c>
      <c r="B15" s="23">
        <v>3386.6</v>
      </c>
      <c r="C15">
        <f t="shared" si="0"/>
        <v>1.18</v>
      </c>
      <c r="D15" s="51">
        <f t="shared" si="1"/>
        <v>22.39</v>
      </c>
      <c r="I15" s="53" t="s">
        <v>68</v>
      </c>
      <c r="J15" s="54">
        <v>17.46</v>
      </c>
    </row>
    <row r="16" spans="1:10" x14ac:dyDescent="0.3">
      <c r="A16" s="22" t="s">
        <v>32</v>
      </c>
      <c r="B16" s="23">
        <v>2410.8000000000002</v>
      </c>
      <c r="C16">
        <f t="shared" si="0"/>
        <v>0.84000000000000008</v>
      </c>
      <c r="D16" s="51">
        <f t="shared" si="1"/>
        <v>15.94</v>
      </c>
      <c r="I16" s="53" t="s">
        <v>31</v>
      </c>
      <c r="J16" s="54">
        <v>22.39</v>
      </c>
    </row>
    <row r="17" spans="1:10" x14ac:dyDescent="0.3">
      <c r="A17" s="22" t="s">
        <v>33</v>
      </c>
      <c r="B17" s="25">
        <v>3070.9</v>
      </c>
      <c r="C17">
        <f t="shared" si="0"/>
        <v>1.07</v>
      </c>
      <c r="D17" s="51">
        <f t="shared" si="1"/>
        <v>20.3</v>
      </c>
      <c r="I17" s="53" t="s">
        <v>32</v>
      </c>
      <c r="J17" s="54">
        <v>15.94</v>
      </c>
    </row>
    <row r="18" spans="1:10" x14ac:dyDescent="0.3">
      <c r="A18" s="22" t="s">
        <v>34</v>
      </c>
      <c r="B18" s="23">
        <v>3357.9</v>
      </c>
      <c r="C18">
        <f>B18/$B$19</f>
        <v>1.17</v>
      </c>
      <c r="D18" s="51">
        <f t="shared" si="1"/>
        <v>22.2</v>
      </c>
      <c r="I18" s="53" t="s">
        <v>33</v>
      </c>
      <c r="J18" s="54">
        <v>20.3</v>
      </c>
    </row>
    <row r="19" spans="1:10" x14ac:dyDescent="0.3">
      <c r="B19" s="50">
        <v>2870</v>
      </c>
      <c r="D19">
        <v>18.98</v>
      </c>
      <c r="I19" s="53" t="s">
        <v>69</v>
      </c>
      <c r="J19" s="54">
        <v>22.2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1758D-138F-4266-A5F8-3243DFFFAA11}">
  <sheetPr codeName="Hoja9"/>
  <dimension ref="A1:D42"/>
  <sheetViews>
    <sheetView topLeftCell="A12" workbookViewId="0">
      <selection activeCell="C12" sqref="C12"/>
    </sheetView>
  </sheetViews>
  <sheetFormatPr baseColWidth="10" defaultRowHeight="14.4" x14ac:dyDescent="0.3"/>
  <cols>
    <col min="1" max="1" width="18.109375" customWidth="1"/>
  </cols>
  <sheetData>
    <row r="1" spans="1:2" x14ac:dyDescent="0.3">
      <c r="A1">
        <v>30</v>
      </c>
    </row>
    <row r="2" spans="1:2" x14ac:dyDescent="0.3">
      <c r="A2">
        <v>25</v>
      </c>
    </row>
    <row r="3" spans="1:2" x14ac:dyDescent="0.3">
      <c r="A3">
        <v>20</v>
      </c>
    </row>
    <row r="4" spans="1:2" x14ac:dyDescent="0.3">
      <c r="A4">
        <v>15</v>
      </c>
    </row>
    <row r="5" spans="1:2" x14ac:dyDescent="0.3">
      <c r="A5">
        <v>10</v>
      </c>
    </row>
    <row r="6" spans="1:2" x14ac:dyDescent="0.3">
      <c r="A6">
        <v>0</v>
      </c>
    </row>
    <row r="8" spans="1:2" x14ac:dyDescent="0.3">
      <c r="A8" s="30" t="s">
        <v>37</v>
      </c>
    </row>
    <row r="9" spans="1:2" x14ac:dyDescent="0.3">
      <c r="A9" s="22" t="s">
        <v>17</v>
      </c>
      <c r="B9" s="23">
        <v>2496.9</v>
      </c>
    </row>
    <row r="10" spans="1:2" x14ac:dyDescent="0.3">
      <c r="A10" s="22" t="s">
        <v>18</v>
      </c>
      <c r="B10" s="23">
        <v>2812.6</v>
      </c>
    </row>
    <row r="11" spans="1:2" x14ac:dyDescent="0.3">
      <c r="A11" s="22" t="s">
        <v>19</v>
      </c>
      <c r="B11" s="24">
        <v>2812.6</v>
      </c>
    </row>
    <row r="12" spans="1:2" x14ac:dyDescent="0.3">
      <c r="A12" s="22" t="s">
        <v>20</v>
      </c>
      <c r="B12" s="23">
        <v>2611.6999999999998</v>
      </c>
    </row>
    <row r="13" spans="1:2" x14ac:dyDescent="0.3">
      <c r="A13" s="22" t="s">
        <v>21</v>
      </c>
      <c r="B13" s="25">
        <v>2755.2</v>
      </c>
    </row>
    <row r="14" spans="1:2" x14ac:dyDescent="0.3">
      <c r="A14" s="22" t="s">
        <v>22</v>
      </c>
      <c r="B14" s="23">
        <v>2525.6</v>
      </c>
    </row>
    <row r="15" spans="1:2" x14ac:dyDescent="0.3">
      <c r="A15" s="22" t="s">
        <v>23</v>
      </c>
      <c r="B15" s="25">
        <v>2611.6999999999998</v>
      </c>
    </row>
    <row r="16" spans="1:2" x14ac:dyDescent="0.3">
      <c r="A16" s="22" t="s">
        <v>24</v>
      </c>
      <c r="B16" s="23">
        <v>3128.3</v>
      </c>
    </row>
    <row r="17" spans="1:4" x14ac:dyDescent="0.3">
      <c r="A17" s="22" t="s">
        <v>25</v>
      </c>
      <c r="B17" s="25">
        <v>3070.9</v>
      </c>
    </row>
    <row r="18" spans="1:4" x14ac:dyDescent="0.3">
      <c r="A18" s="22" t="s">
        <v>26</v>
      </c>
      <c r="B18" s="23">
        <v>2611.6999999999998</v>
      </c>
    </row>
    <row r="19" spans="1:4" x14ac:dyDescent="0.3">
      <c r="A19" s="22" t="s">
        <v>27</v>
      </c>
      <c r="B19" s="25">
        <v>2410.8000000000002</v>
      </c>
    </row>
    <row r="20" spans="1:4" x14ac:dyDescent="0.3">
      <c r="A20" s="22" t="s">
        <v>28</v>
      </c>
      <c r="B20" s="23">
        <v>2525.6</v>
      </c>
    </row>
    <row r="21" spans="1:4" x14ac:dyDescent="0.3">
      <c r="A21" s="26" t="s">
        <v>29</v>
      </c>
      <c r="B21" s="25">
        <v>2755.2</v>
      </c>
    </row>
    <row r="22" spans="1:4" x14ac:dyDescent="0.3">
      <c r="A22" s="22" t="s">
        <v>30</v>
      </c>
      <c r="B22" s="25">
        <v>2640.4</v>
      </c>
    </row>
    <row r="23" spans="1:4" x14ac:dyDescent="0.3">
      <c r="A23" s="22" t="s">
        <v>31</v>
      </c>
      <c r="B23" s="23">
        <v>3386.6</v>
      </c>
    </row>
    <row r="24" spans="1:4" x14ac:dyDescent="0.3">
      <c r="A24" s="22" t="s">
        <v>32</v>
      </c>
      <c r="B24" s="23">
        <v>2410.8000000000002</v>
      </c>
    </row>
    <row r="25" spans="1:4" x14ac:dyDescent="0.3">
      <c r="A25" s="22" t="s">
        <v>33</v>
      </c>
      <c r="B25" s="25">
        <v>3070.9</v>
      </c>
    </row>
    <row r="26" spans="1:4" x14ac:dyDescent="0.3">
      <c r="A26" s="22" t="s">
        <v>34</v>
      </c>
      <c r="B26" s="23">
        <v>3357.9</v>
      </c>
    </row>
    <row r="28" spans="1:4" ht="43.2" x14ac:dyDescent="0.3">
      <c r="A28" s="31" t="s">
        <v>38</v>
      </c>
      <c r="B28" s="32" t="s">
        <v>39</v>
      </c>
      <c r="C28" s="32" t="s">
        <v>40</v>
      </c>
      <c r="D28" s="32" t="s">
        <v>41</v>
      </c>
    </row>
    <row r="29" spans="1:4" x14ac:dyDescent="0.3">
      <c r="A29" s="33">
        <v>30</v>
      </c>
      <c r="B29" s="34">
        <f>B32*2</f>
        <v>83966</v>
      </c>
      <c r="C29" s="35">
        <f t="shared" ref="C29:C34" si="0">B29*0.6964</f>
        <v>58473.922400000003</v>
      </c>
      <c r="D29" s="36">
        <f t="shared" ref="D29:D34" si="1">B29-C29</f>
        <v>25492.077599999997</v>
      </c>
    </row>
    <row r="30" spans="1:4" x14ac:dyDescent="0.3">
      <c r="A30" s="33">
        <v>25</v>
      </c>
      <c r="B30" s="34">
        <f>B32+B33</f>
        <v>69971.666666666672</v>
      </c>
      <c r="C30" s="35">
        <f t="shared" si="0"/>
        <v>48728.26866666667</v>
      </c>
      <c r="D30" s="36">
        <f t="shared" si="1"/>
        <v>21243.398000000001</v>
      </c>
    </row>
    <row r="31" spans="1:4" x14ac:dyDescent="0.3">
      <c r="A31" s="33">
        <v>20</v>
      </c>
      <c r="B31" s="37">
        <f>B33*2</f>
        <v>55977.333333333336</v>
      </c>
      <c r="C31" s="35">
        <f t="shared" si="0"/>
        <v>38982.614933333338</v>
      </c>
      <c r="D31" s="36">
        <f t="shared" si="1"/>
        <v>16994.718399999998</v>
      </c>
    </row>
    <row r="32" spans="1:4" x14ac:dyDescent="0.3">
      <c r="A32" s="33">
        <v>15</v>
      </c>
      <c r="B32" s="34">
        <v>41983</v>
      </c>
      <c r="C32" s="35">
        <f t="shared" si="0"/>
        <v>29236.961200000002</v>
      </c>
      <c r="D32" s="36">
        <f t="shared" si="1"/>
        <v>12746.038799999998</v>
      </c>
    </row>
    <row r="33" spans="1:4" x14ac:dyDescent="0.3">
      <c r="A33" s="33">
        <v>10</v>
      </c>
      <c r="B33" s="37">
        <f>(B32/3)*2</f>
        <v>27988.666666666668</v>
      </c>
      <c r="C33" s="35">
        <f t="shared" si="0"/>
        <v>19491.307466666669</v>
      </c>
      <c r="D33" s="36">
        <f t="shared" si="1"/>
        <v>8497.359199999999</v>
      </c>
    </row>
    <row r="34" spans="1:4" x14ac:dyDescent="0.3">
      <c r="A34" s="33">
        <v>0</v>
      </c>
      <c r="B34" s="37">
        <v>0</v>
      </c>
      <c r="C34" s="35">
        <f t="shared" si="0"/>
        <v>0</v>
      </c>
      <c r="D34" s="36">
        <f t="shared" si="1"/>
        <v>0</v>
      </c>
    </row>
    <row r="36" spans="1:4" ht="43.2" x14ac:dyDescent="0.3">
      <c r="A36" s="31" t="s">
        <v>42</v>
      </c>
      <c r="B36" s="32" t="s">
        <v>43</v>
      </c>
      <c r="C36" s="32" t="s">
        <v>40</v>
      </c>
      <c r="D36" s="32" t="s">
        <v>41</v>
      </c>
    </row>
    <row r="37" spans="1:4" x14ac:dyDescent="0.3">
      <c r="A37" s="33">
        <v>30</v>
      </c>
      <c r="B37" s="38">
        <f>B40*2</f>
        <v>132986</v>
      </c>
      <c r="C37" s="35">
        <f t="shared" ref="C37:C42" si="2">B37*0.6964</f>
        <v>92611.450400000002</v>
      </c>
      <c r="D37" s="39">
        <f t="shared" ref="D37:D42" si="3">B37-C37</f>
        <v>40374.549599999998</v>
      </c>
    </row>
    <row r="38" spans="1:4" x14ac:dyDescent="0.3">
      <c r="A38" s="33">
        <v>25</v>
      </c>
      <c r="B38" s="38">
        <f>B40+B41</f>
        <v>110821.67</v>
      </c>
      <c r="C38" s="35">
        <f t="shared" si="2"/>
        <v>77176.210988000006</v>
      </c>
      <c r="D38" s="39">
        <f t="shared" si="3"/>
        <v>33645.459011999992</v>
      </c>
    </row>
    <row r="39" spans="1:4" x14ac:dyDescent="0.3">
      <c r="A39" s="33">
        <v>20</v>
      </c>
      <c r="B39" s="38">
        <f>B41*2</f>
        <v>88657.34</v>
      </c>
      <c r="C39" s="35">
        <f t="shared" si="2"/>
        <v>61740.971575999996</v>
      </c>
      <c r="D39" s="39">
        <f t="shared" si="3"/>
        <v>26916.368424</v>
      </c>
    </row>
    <row r="40" spans="1:4" x14ac:dyDescent="0.3">
      <c r="A40" s="33">
        <v>15</v>
      </c>
      <c r="B40" s="38">
        <v>66493</v>
      </c>
      <c r="C40" s="35">
        <f t="shared" si="2"/>
        <v>46305.725200000001</v>
      </c>
      <c r="D40" s="39">
        <f t="shared" si="3"/>
        <v>20187.274799999999</v>
      </c>
    </row>
    <row r="41" spans="1:4" x14ac:dyDescent="0.3">
      <c r="A41" s="33">
        <v>10</v>
      </c>
      <c r="B41" s="38">
        <v>44328.67</v>
      </c>
      <c r="C41" s="35">
        <f t="shared" si="2"/>
        <v>30870.485787999998</v>
      </c>
      <c r="D41" s="39">
        <f t="shared" si="3"/>
        <v>13458.184212</v>
      </c>
    </row>
    <row r="42" spans="1:4" x14ac:dyDescent="0.3">
      <c r="A42" s="33">
        <v>0</v>
      </c>
      <c r="B42" s="37">
        <v>0</v>
      </c>
      <c r="C42" s="35">
        <f t="shared" si="2"/>
        <v>0</v>
      </c>
      <c r="D42" s="36">
        <f t="shared" si="3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4">
    <tabColor theme="9" tint="0.59999389629810485"/>
  </sheetPr>
  <dimension ref="A1:J10"/>
  <sheetViews>
    <sheetView showGridLines="0" view="pageBreakPreview" zoomScale="115" zoomScaleNormal="100" zoomScaleSheetLayoutView="115" workbookViewId="0">
      <selection activeCell="G7" sqref="G7"/>
    </sheetView>
  </sheetViews>
  <sheetFormatPr baseColWidth="10" defaultRowHeight="14.4" x14ac:dyDescent="0.3"/>
  <cols>
    <col min="1" max="1" width="31" style="62" customWidth="1"/>
    <col min="2" max="4" width="19.44140625" style="62" customWidth="1"/>
    <col min="5" max="5" width="26.77734375" style="62" customWidth="1"/>
    <col min="6" max="8" width="15.6640625" style="62" customWidth="1"/>
    <col min="9" max="9" width="30.6640625" style="62" customWidth="1"/>
    <col min="10" max="13" width="24.6640625" style="62" customWidth="1"/>
    <col min="14" max="16384" width="11.5546875" style="62"/>
  </cols>
  <sheetData>
    <row r="1" spans="1:10" x14ac:dyDescent="0.3">
      <c r="A1" s="70">
        <v>2026</v>
      </c>
      <c r="B1" s="71" t="s">
        <v>61</v>
      </c>
      <c r="C1" s="72"/>
      <c r="D1" s="73"/>
    </row>
    <row r="2" spans="1:10" ht="15.75" customHeight="1" x14ac:dyDescent="0.3">
      <c r="A2" s="74"/>
      <c r="B2" s="75" t="s">
        <v>0</v>
      </c>
      <c r="C2" s="75" t="s">
        <v>14</v>
      </c>
      <c r="D2" s="75" t="s">
        <v>15</v>
      </c>
      <c r="J2" s="76"/>
    </row>
    <row r="3" spans="1:10" x14ac:dyDescent="0.3">
      <c r="A3" s="77" t="s">
        <v>55</v>
      </c>
      <c r="B3" s="78">
        <f>F10</f>
        <v>0</v>
      </c>
      <c r="C3" s="78">
        <f>B3*0.6964</f>
        <v>0</v>
      </c>
      <c r="D3" s="78">
        <f>B3-C3</f>
        <v>0</v>
      </c>
      <c r="E3" s="79"/>
      <c r="J3" s="76"/>
    </row>
    <row r="4" spans="1:10" x14ac:dyDescent="0.3">
      <c r="A4" s="80" t="s">
        <v>2</v>
      </c>
      <c r="B4" s="81">
        <f>SUM(B3:B3)</f>
        <v>0</v>
      </c>
      <c r="C4" s="81">
        <f>SUM(C3:C3)</f>
        <v>0</v>
      </c>
      <c r="D4" s="81">
        <f>B4-C4</f>
        <v>0</v>
      </c>
    </row>
    <row r="6" spans="1:10" x14ac:dyDescent="0.3">
      <c r="A6" s="82" t="s">
        <v>62</v>
      </c>
      <c r="B6" s="82"/>
      <c r="C6" s="82"/>
      <c r="D6" s="82"/>
      <c r="E6" s="82"/>
      <c r="F6" s="82"/>
      <c r="G6" s="82"/>
      <c r="H6" s="82"/>
    </row>
    <row r="7" spans="1:10" s="85" customFormat="1" ht="86.4" x14ac:dyDescent="0.3">
      <c r="A7" s="83" t="s">
        <v>5</v>
      </c>
      <c r="B7" s="84" t="s">
        <v>3</v>
      </c>
      <c r="C7" s="84" t="s">
        <v>56</v>
      </c>
      <c r="D7" s="84" t="s">
        <v>57</v>
      </c>
      <c r="E7" s="84" t="s">
        <v>72</v>
      </c>
      <c r="F7" s="84" t="s">
        <v>2</v>
      </c>
      <c r="G7" s="84" t="s">
        <v>14</v>
      </c>
      <c r="H7" s="84" t="s">
        <v>15</v>
      </c>
    </row>
    <row r="8" spans="1:10" x14ac:dyDescent="0.3">
      <c r="A8" s="86" t="s">
        <v>58</v>
      </c>
      <c r="B8" s="87">
        <v>12</v>
      </c>
      <c r="C8" s="11">
        <v>0</v>
      </c>
      <c r="D8" s="87">
        <f>B8*C8</f>
        <v>0</v>
      </c>
      <c r="E8" s="105">
        <f>IFERROR(VLOOKUP(RESUMEN!$D$1,Hoja1!$A$1:$D$18,4,FALSE),0)</f>
        <v>0</v>
      </c>
      <c r="F8" s="88">
        <f>D8*E8</f>
        <v>0</v>
      </c>
      <c r="G8" s="17">
        <f>F8*0.6964</f>
        <v>0</v>
      </c>
      <c r="H8" s="66">
        <f>F8*0.3036</f>
        <v>0</v>
      </c>
    </row>
    <row r="9" spans="1:10" x14ac:dyDescent="0.3">
      <c r="A9" s="86" t="s">
        <v>59</v>
      </c>
      <c r="B9" s="87">
        <v>16</v>
      </c>
      <c r="C9" s="11">
        <v>0</v>
      </c>
      <c r="D9" s="87">
        <f>B9*C9</f>
        <v>0</v>
      </c>
      <c r="E9" s="105">
        <f>IFERROR(VLOOKUP(RESUMEN!$D$1,Hoja1!$A$1:$D$18,4,FALSE),0)</f>
        <v>0</v>
      </c>
      <c r="F9" s="88">
        <f>D9*E9</f>
        <v>0</v>
      </c>
      <c r="G9" s="17">
        <f>F9*0.6964</f>
        <v>0</v>
      </c>
      <c r="H9" s="66">
        <f>F9*0.3036</f>
        <v>0</v>
      </c>
    </row>
    <row r="10" spans="1:10" x14ac:dyDescent="0.3">
      <c r="A10" s="89" t="s">
        <v>4</v>
      </c>
      <c r="B10" s="90"/>
      <c r="C10" s="91">
        <f>SUM(C8:C9)</f>
        <v>0</v>
      </c>
      <c r="D10" s="91">
        <f>SUM(D8:D9)</f>
        <v>0</v>
      </c>
      <c r="E10" s="92" t="s">
        <v>60</v>
      </c>
      <c r="F10" s="69">
        <f>SUM(F8:F9)</f>
        <v>0</v>
      </c>
      <c r="G10" s="27">
        <f>SUM(G8:G9)</f>
        <v>0</v>
      </c>
      <c r="H10" s="27">
        <f>SUM(H8:H9)</f>
        <v>0</v>
      </c>
    </row>
  </sheetData>
  <sheetProtection algorithmName="SHA-512" hashValue="wRI0THEgimjbYU/biPFVhVHpsphHanxzf4Sf5221vgPVaMlQApm9WdK2+1Spc98T3K3kdxSGj701tKL8b6lO5g==" saltValue="SIaCNqrVMBV9kM2KHfQ8xQ==" spinCount="100000" sheet="1" objects="1" scenarios="1"/>
  <mergeCells count="4">
    <mergeCell ref="A6:H6"/>
    <mergeCell ref="A1:A2"/>
    <mergeCell ref="A10:B10"/>
    <mergeCell ref="B1:D1"/>
  </mergeCells>
  <conditionalFormatting sqref="E8:E9">
    <cfRule type="cellIs" dxfId="0" priority="1" operator="equal">
      <formula>0</formula>
    </cfRule>
  </conditionalFormatting>
  <pageMargins left="0.7" right="0.7" top="0.75" bottom="0.75" header="0.3" footer="0.3"/>
  <pageSetup paperSize="9" scale="46" orientation="portrait" r:id="rId1"/>
  <ignoredErrors>
    <ignoredError sqref="F8:F9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>
    <tabColor theme="9" tint="0.59999389629810485"/>
  </sheetPr>
  <dimension ref="A1:G7"/>
  <sheetViews>
    <sheetView showGridLines="0" view="pageBreakPreview" zoomScaleNormal="100" zoomScaleSheetLayoutView="100" workbookViewId="0">
      <selection activeCell="F3" sqref="F3"/>
    </sheetView>
  </sheetViews>
  <sheetFormatPr baseColWidth="10" defaultRowHeight="14.4" x14ac:dyDescent="0.3"/>
  <cols>
    <col min="1" max="1" width="31" style="62" customWidth="1"/>
    <col min="2" max="2" width="27.109375" style="62" customWidth="1"/>
    <col min="3" max="7" width="24.6640625" style="62" customWidth="1"/>
    <col min="8" max="16384" width="11.5546875" style="62"/>
  </cols>
  <sheetData>
    <row r="1" spans="1:7" ht="15.75" customHeight="1" thickBot="1" x14ac:dyDescent="0.35">
      <c r="A1" s="70">
        <v>2026</v>
      </c>
      <c r="B1" s="93" t="s">
        <v>36</v>
      </c>
      <c r="C1" s="93"/>
      <c r="D1" s="93"/>
      <c r="F1" s="94" t="s">
        <v>9</v>
      </c>
      <c r="G1" s="95"/>
    </row>
    <row r="2" spans="1:7" ht="28.8" x14ac:dyDescent="0.3">
      <c r="A2" s="74"/>
      <c r="B2" s="96" t="s">
        <v>0</v>
      </c>
      <c r="C2" s="96" t="s">
        <v>14</v>
      </c>
      <c r="D2" s="96" t="s">
        <v>15</v>
      </c>
      <c r="F2" s="97" t="s">
        <v>49</v>
      </c>
      <c r="G2" s="98" t="s">
        <v>8</v>
      </c>
    </row>
    <row r="3" spans="1:7" ht="15" thickBot="1" x14ac:dyDescent="0.35">
      <c r="A3" s="99" t="s">
        <v>35</v>
      </c>
      <c r="B3" s="78">
        <f>F3*G3</f>
        <v>0</v>
      </c>
      <c r="C3" s="78">
        <f>B3*0.6964</f>
        <v>0</v>
      </c>
      <c r="D3" s="78">
        <f>B3-C3</f>
        <v>0</v>
      </c>
      <c r="F3" s="12"/>
      <c r="G3" s="100">
        <v>38.46</v>
      </c>
    </row>
    <row r="4" spans="1:7" x14ac:dyDescent="0.3">
      <c r="A4" s="101" t="s">
        <v>1</v>
      </c>
      <c r="B4" s="81">
        <f>SUM(B3:B3)</f>
        <v>0</v>
      </c>
      <c r="C4" s="81">
        <f>SUM(C3:C3)</f>
        <v>0</v>
      </c>
      <c r="D4" s="81">
        <f>SUM(D3:D3)</f>
        <v>0</v>
      </c>
    </row>
    <row r="5" spans="1:7" x14ac:dyDescent="0.3">
      <c r="E5" s="76"/>
      <c r="F5" s="76"/>
    </row>
    <row r="6" spans="1:7" x14ac:dyDescent="0.3">
      <c r="C6" s="102"/>
      <c r="D6" s="103"/>
    </row>
    <row r="7" spans="1:7" x14ac:dyDescent="0.3">
      <c r="A7" s="104"/>
    </row>
  </sheetData>
  <sheetProtection algorithmName="SHA-512" hashValue="cxMs+MkL3ypO0hb6ytMDXayQF7hAzc3OPXd5zSDs4PfOQ+Rzh31xfORRKTDr/y8WnBN+Pn+Qhn9qPO58YM69qg==" saltValue="qjmw0gw+dSooq3M9iUXXyQ==" spinCount="100000" sheet="1" objects="1" scenarios="1"/>
  <mergeCells count="3">
    <mergeCell ref="F1:G1"/>
    <mergeCell ref="B1:D1"/>
    <mergeCell ref="A1:A2"/>
  </mergeCells>
  <conditionalFormatting sqref="D6:D7">
    <cfRule type="containsText" dxfId="1" priority="1" operator="containsText" text="*máximo*">
      <formula>NOT(ISERROR(SEARCH("*máximo*",D6)))</formula>
    </cfRule>
  </conditionalFormatting>
  <dataValidations count="2">
    <dataValidation type="whole" operator="lessThan" allowBlank="1" showInputMessage="1" showErrorMessage="1" promptTitle="Nº MÁXIMO DE FERIAS = 6" sqref="C6" xr:uid="{00000000-0002-0000-0800-000000000000}">
      <formula1>6</formula1>
    </dataValidation>
    <dataValidation type="whole" allowBlank="1" showInputMessage="1" showErrorMessage="1" sqref="F3" xr:uid="{D72F28E1-5654-4462-9410-1EF005B93F75}">
      <formula1>0</formula1>
      <formula2>1720</formula2>
    </dataValidation>
  </dataValidations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1">
    <tabColor theme="9" tint="0.59999389629810485"/>
  </sheetPr>
  <dimension ref="A1:G5"/>
  <sheetViews>
    <sheetView showGridLines="0" view="pageBreakPreview" zoomScale="130" zoomScaleNormal="100" zoomScaleSheetLayoutView="130" workbookViewId="0">
      <selection activeCell="F10" sqref="F10"/>
    </sheetView>
  </sheetViews>
  <sheetFormatPr baseColWidth="10" defaultRowHeight="14.4" x14ac:dyDescent="0.3"/>
  <cols>
    <col min="1" max="1" width="31" customWidth="1"/>
    <col min="2" max="4" width="24.6640625" customWidth="1"/>
    <col min="5" max="5" width="3.6640625" customWidth="1"/>
    <col min="6" max="7" width="24.6640625" customWidth="1"/>
  </cols>
  <sheetData>
    <row r="1" spans="1:7" ht="15.75" customHeight="1" thickBot="1" x14ac:dyDescent="0.35">
      <c r="A1" s="42">
        <v>2026</v>
      </c>
      <c r="B1" s="44" t="s">
        <v>46</v>
      </c>
      <c r="C1" s="44"/>
      <c r="D1" s="44"/>
      <c r="F1" s="40" t="s">
        <v>9</v>
      </c>
      <c r="G1" s="41"/>
    </row>
    <row r="2" spans="1:7" ht="28.8" x14ac:dyDescent="0.3">
      <c r="A2" s="43"/>
      <c r="B2" s="29" t="s">
        <v>0</v>
      </c>
      <c r="C2" s="29" t="s">
        <v>14</v>
      </c>
      <c r="D2" s="29" t="s">
        <v>15</v>
      </c>
      <c r="F2" s="28" t="s">
        <v>47</v>
      </c>
      <c r="G2" s="18" t="s">
        <v>8</v>
      </c>
    </row>
    <row r="3" spans="1:7" ht="15" thickBot="1" x14ac:dyDescent="0.35">
      <c r="A3" s="15" t="s">
        <v>48</v>
      </c>
      <c r="B3" s="14">
        <f>F3*G3</f>
        <v>0</v>
      </c>
      <c r="C3" s="14">
        <f>B3*0.6964</f>
        <v>0</v>
      </c>
      <c r="D3" s="14">
        <f>B3-C3</f>
        <v>0</v>
      </c>
      <c r="F3" s="12"/>
      <c r="G3" s="19">
        <v>38.46</v>
      </c>
    </row>
    <row r="4" spans="1:7" x14ac:dyDescent="0.3">
      <c r="A4" s="20" t="s">
        <v>1</v>
      </c>
      <c r="B4" s="16">
        <f>SUM(B3:B3)</f>
        <v>0</v>
      </c>
      <c r="C4" s="16">
        <f>SUM(C3:C3)</f>
        <v>0</v>
      </c>
      <c r="D4" s="16">
        <f>SUM(D3:D3)</f>
        <v>0</v>
      </c>
    </row>
    <row r="5" spans="1:7" x14ac:dyDescent="0.3">
      <c r="E5" s="1"/>
      <c r="F5" s="1"/>
    </row>
  </sheetData>
  <sheetProtection algorithmName="SHA-512" hashValue="DYj1fkc/89ZunZE5kZPPyHwx/sxRdRMNELA+AlLO+g63d9k5KcHVEmHiKMoxnaCQqZWIPITpifBxDkGAz3Y8gA==" saltValue="oAqkPDgm2wtXF/nyJ8CBzA==" spinCount="100000" sheet="1" objects="1" scenarios="1"/>
  <mergeCells count="3">
    <mergeCell ref="B1:D1"/>
    <mergeCell ref="F1:G1"/>
    <mergeCell ref="A1:A2"/>
  </mergeCells>
  <dataValidations count="1">
    <dataValidation type="whole" allowBlank="1" showInputMessage="1" showErrorMessage="1" sqref="F3" xr:uid="{EB9DDB11-66AF-491F-AEC8-956D1C07ED93}">
      <formula1>0</formula1>
      <formula2>400</formula2>
    </dataValidation>
  </dataValidation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Leyenda</vt:lpstr>
      <vt:lpstr>RESUMEN</vt:lpstr>
      <vt:lpstr>Hoja1</vt:lpstr>
      <vt:lpstr>Hoja2</vt:lpstr>
      <vt:lpstr>Tutor_FP</vt:lpstr>
      <vt:lpstr>FP Pyme</vt:lpstr>
      <vt:lpstr>Orientación_Profesional</vt:lpstr>
      <vt:lpstr>'FP Pyme'!Área_de_impresión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2026-04-27T13:58:35Z</dcterms:modified>
</cp:coreProperties>
</file>