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/>
  <mc:AlternateContent xmlns:mc="http://schemas.openxmlformats.org/markup-compatibility/2006">
    <mc:Choice Requires="x15">
      <x15ac:absPath xmlns:x15ac="http://schemas.microsoft.com/office/spreadsheetml/2010/11/ac" url="U:\2025_PEJU\01-MI_2025\00_Doc_Sede\"/>
    </mc:Choice>
  </mc:AlternateContent>
  <xr:revisionPtr revIDLastSave="0" documentId="13_ncr:1_{3E3BB8CE-4B51-456B-9E2E-19080D35F3C6}" xr6:coauthVersionLast="47" xr6:coauthVersionMax="47" xr10:uidLastSave="{00000000-0000-0000-0000-000000000000}"/>
  <bookViews>
    <workbookView xWindow="-120" yWindow="-120" windowWidth="29040" windowHeight="16440" tabRatio="828" activeTab="1" xr2:uid="{00000000-000D-0000-FFFF-FFFF00000000}"/>
  </bookViews>
  <sheets>
    <sheet name="Leyenda" sheetId="27" r:id="rId1"/>
    <sheet name="RESUMEN" sheetId="21" r:id="rId2"/>
    <sheet name="Hoja1" sheetId="26" state="hidden" r:id="rId3"/>
    <sheet name="Talento_Joven" sheetId="23" r:id="rId4"/>
    <sheet name="Ferias_Talento_Joven" sheetId="25" r:id="rId5"/>
    <sheet name="Talento_Joven_Movilidad" sheetId="24" r:id="rId6"/>
  </sheets>
  <definedNames>
    <definedName name="_xlnm.Print_Area" localSheetId="4">Ferias_Talento_Joven!$A$1:$G$7</definedName>
    <definedName name="_xlnm.Print_Area" localSheetId="1">RESUMEN!$A$1:$E$6</definedName>
    <definedName name="_xlnm.Print_Area" localSheetId="5">Talento_Joven_Movilidad!$A$1:$G$30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4" l="1"/>
  <c r="F1" i="24"/>
  <c r="F2" i="24" s="1"/>
  <c r="A16" i="23"/>
  <c r="A11" i="23"/>
  <c r="E7" i="24" l="1"/>
  <c r="D7" i="25"/>
  <c r="E3" i="25"/>
  <c r="F3" i="25" l="1"/>
  <c r="G3" i="25" s="1"/>
  <c r="D15" i="24" l="1"/>
  <c r="E5" i="25" l="1"/>
  <c r="C28" i="24"/>
  <c r="C27" i="24"/>
  <c r="C26" i="24"/>
  <c r="C25" i="24"/>
  <c r="C24" i="24"/>
  <c r="C16" i="23"/>
  <c r="C15" i="23"/>
  <c r="C14" i="23"/>
  <c r="C13" i="23"/>
  <c r="C12" i="23"/>
  <c r="C11" i="23"/>
  <c r="C10" i="23"/>
  <c r="C9" i="23"/>
  <c r="C8" i="23"/>
  <c r="C7" i="23"/>
  <c r="E6" i="25" l="1"/>
  <c r="F6" i="25" s="1"/>
  <c r="F5" i="25"/>
  <c r="E4" i="25"/>
  <c r="F4" i="25" l="1"/>
  <c r="F7" i="25" s="1"/>
  <c r="D4" i="21" s="1"/>
  <c r="E7" i="25"/>
  <c r="C4" i="21" s="1"/>
  <c r="G6" i="25"/>
  <c r="G5" i="25"/>
  <c r="D19" i="23"/>
  <c r="D29" i="24"/>
  <c r="E28" i="24"/>
  <c r="F28" i="24" s="1"/>
  <c r="G28" i="24" s="1"/>
  <c r="E27" i="24"/>
  <c r="E26" i="24"/>
  <c r="E25" i="24"/>
  <c r="F25" i="24" s="1"/>
  <c r="G25" i="24" s="1"/>
  <c r="E24" i="24"/>
  <c r="F18" i="24"/>
  <c r="G18" i="24" s="1"/>
  <c r="E14" i="24"/>
  <c r="E13" i="24"/>
  <c r="F13" i="24" s="1"/>
  <c r="G13" i="24" s="1"/>
  <c r="E12" i="24"/>
  <c r="E8" i="24"/>
  <c r="E18" i="23"/>
  <c r="E17" i="23"/>
  <c r="F17" i="23" s="1"/>
  <c r="E16" i="23"/>
  <c r="E15" i="23"/>
  <c r="E14" i="23"/>
  <c r="E13" i="23"/>
  <c r="E11" i="23"/>
  <c r="E10" i="23"/>
  <c r="E8" i="23"/>
  <c r="F8" i="23" s="1"/>
  <c r="G8" i="23" s="1"/>
  <c r="E7" i="23"/>
  <c r="F7" i="23" s="1"/>
  <c r="E6" i="23"/>
  <c r="E5" i="23"/>
  <c r="F12" i="24" l="1"/>
  <c r="G12" i="24" s="1"/>
  <c r="E6" i="24"/>
  <c r="F6" i="24" s="1"/>
  <c r="F14" i="24"/>
  <c r="G14" i="24" s="1"/>
  <c r="E15" i="24"/>
  <c r="E19" i="24" s="1"/>
  <c r="F5" i="23"/>
  <c r="G5" i="23" s="1"/>
  <c r="G7" i="23"/>
  <c r="F16" i="23"/>
  <c r="G16" i="23" s="1"/>
  <c r="F8" i="24"/>
  <c r="G8" i="24" s="1"/>
  <c r="F26" i="24"/>
  <c r="G26" i="24" s="1"/>
  <c r="F24" i="24"/>
  <c r="G24" i="24" s="1"/>
  <c r="F15" i="23"/>
  <c r="G15" i="23" s="1"/>
  <c r="F18" i="23"/>
  <c r="G18" i="23" s="1"/>
  <c r="F7" i="24"/>
  <c r="G7" i="24" s="1"/>
  <c r="F27" i="24"/>
  <c r="G27" i="24" s="1"/>
  <c r="E29" i="24"/>
  <c r="F6" i="23"/>
  <c r="G6" i="23" s="1"/>
  <c r="G17" i="23"/>
  <c r="F9" i="24"/>
  <c r="G9" i="24" s="1"/>
  <c r="F10" i="23"/>
  <c r="G10" i="23" s="1"/>
  <c r="F13" i="23"/>
  <c r="G13" i="23" s="1"/>
  <c r="F11" i="23"/>
  <c r="G11" i="23" s="1"/>
  <c r="F14" i="23"/>
  <c r="G14" i="23" s="1"/>
  <c r="F19" i="24" l="1"/>
  <c r="G19" i="24" s="1"/>
  <c r="F15" i="24"/>
  <c r="G15" i="24" s="1"/>
  <c r="G6" i="24"/>
  <c r="G4" i="25"/>
  <c r="G7" i="25" s="1"/>
  <c r="E4" i="21" s="1"/>
  <c r="F29" i="24"/>
  <c r="G29" i="24"/>
  <c r="E9" i="23"/>
  <c r="F9" i="23" s="1"/>
  <c r="E12" i="23"/>
  <c r="F12" i="23" s="1"/>
  <c r="G12" i="23" s="1"/>
  <c r="E21" i="24" l="1"/>
  <c r="F19" i="23"/>
  <c r="C3" i="23" s="1"/>
  <c r="D3" i="21" s="1"/>
  <c r="E19" i="23"/>
  <c r="B3" i="23" s="1"/>
  <c r="C3" i="21" s="1"/>
  <c r="G9" i="23"/>
  <c r="G19" i="23" s="1"/>
  <c r="F21" i="24" l="1"/>
  <c r="G21" i="24" s="1"/>
  <c r="C3" i="24"/>
  <c r="C5" i="21" s="1"/>
  <c r="C6" i="21" s="1"/>
  <c r="D3" i="23"/>
  <c r="E3" i="21" s="1"/>
  <c r="D3" i="24" l="1"/>
  <c r="D5" i="21" l="1"/>
  <c r="D6" i="21" s="1"/>
  <c r="E3" i="24"/>
  <c r="E5" i="21" l="1"/>
  <c r="E6" i="21" s="1"/>
</calcChain>
</file>

<file path=xl/sharedStrings.xml><?xml version="1.0" encoding="utf-8"?>
<sst xmlns="http://schemas.openxmlformats.org/spreadsheetml/2006/main" count="146" uniqueCount="109">
  <si>
    <t>Coste Total</t>
  </si>
  <si>
    <t xml:space="preserve">TOTAL </t>
  </si>
  <si>
    <t>Indicadores</t>
  </si>
  <si>
    <t>Presupuesto Total</t>
  </si>
  <si>
    <t>Nº Horas</t>
  </si>
  <si>
    <t>CCT</t>
  </si>
  <si>
    <t>Importe</t>
  </si>
  <si>
    <t>Ayuda FSE</t>
  </si>
  <si>
    <t>Programa</t>
  </si>
  <si>
    <t>FSE (69,64%)</t>
  </si>
  <si>
    <t>FSE (69'64%)</t>
  </si>
  <si>
    <t>CCI (30'36%)</t>
  </si>
  <si>
    <t>Tramo</t>
  </si>
  <si>
    <t>Fase</t>
  </si>
  <si>
    <t>Coste Tramo</t>
  </si>
  <si>
    <t>Tramo 0</t>
  </si>
  <si>
    <t>Atención Inicial e Inscripción</t>
  </si>
  <si>
    <t>Tramo 1</t>
  </si>
  <si>
    <t>Orientación Vocacional</t>
  </si>
  <si>
    <t>Tramo 2 - Formación Competencias</t>
  </si>
  <si>
    <t>Tramo 3 - Formación Necesidades Empresas</t>
  </si>
  <si>
    <t>Tramo 4</t>
  </si>
  <si>
    <t>Acompañamiento</t>
  </si>
  <si>
    <t>Tramo 5</t>
  </si>
  <si>
    <t>Ayuda por contratación (mínimo 6 meses)</t>
  </si>
  <si>
    <t>Tipo de Gabinete</t>
  </si>
  <si>
    <t>Seleccionar Tipo Gabinete con una X</t>
  </si>
  <si>
    <t>Indicadores a Gestionar</t>
  </si>
  <si>
    <t>Gabinete 1</t>
  </si>
  <si>
    <t>Gabinete 2</t>
  </si>
  <si>
    <t>40-79</t>
  </si>
  <si>
    <t>Gabinete 3</t>
  </si>
  <si>
    <t>20-39</t>
  </si>
  <si>
    <t>Tipo Movilidades</t>
  </si>
  <si>
    <t>Importe Máx.</t>
  </si>
  <si>
    <t>Insertar Nº Movilidades</t>
  </si>
  <si>
    <t>3 Meses</t>
  </si>
  <si>
    <t>6 Meses</t>
  </si>
  <si>
    <t>Contratos</t>
  </si>
  <si>
    <t>*El nº de Indicadores de Formación no podrá superar el doble del nº total de movilidades</t>
  </si>
  <si>
    <t>Tipo de Feria</t>
  </si>
  <si>
    <t>Presupuesto por Tipo de Feria</t>
  </si>
  <si>
    <t>Insertar Nº de Ferias según tipo (máximo 6)</t>
  </si>
  <si>
    <t>Nº Beneficiarios SNGJ por Tipo de Feria</t>
  </si>
  <si>
    <t>Empleo Juvenil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</si>
  <si>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</si>
  <si>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</si>
  <si>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</si>
  <si>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</si>
  <si>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</si>
  <si>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</si>
  <si>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</si>
  <si>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</si>
  <si>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</si>
  <si>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</si>
  <si>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</si>
  <si>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</si>
  <si>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</si>
  <si>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</si>
  <si>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</si>
  <si>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</si>
  <si>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</si>
  <si>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</si>
  <si>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</si>
  <si>
    <t>Costes Indirectos (7 % de los costes directos subvencionables%)</t>
  </si>
  <si>
    <t>Talento Joven</t>
  </si>
  <si>
    <t>Total Presupuesto Talento Joven 2025</t>
  </si>
  <si>
    <t>Nº máximo de Ferias Talento Joven = 6</t>
  </si>
  <si>
    <t>Total Presupuesto Formación 2025</t>
  </si>
  <si>
    <t>TALENTO JOVEN MOVILIDAD</t>
  </si>
  <si>
    <t>GABINETE
(Horas Efectivas de Personal + 15 %)</t>
  </si>
  <si>
    <t>Total Presupuesto Movilidades 2025
(ajustar nº movilidades a tipo de gabinete)</t>
  </si>
  <si>
    <t>Total Gastos Movilidades 2025</t>
  </si>
  <si>
    <t>Presupuesto Gabinete Talento Joven Movilidad 2025</t>
  </si>
  <si>
    <t>GASTOS MOVILIDADES
(Gasto Directo Movilidades + Gasto Directo Seguros Individuales + 7% Costes Indirectos)</t>
  </si>
  <si>
    <t>FORMACIÓN
(Reglamento Delegado (UE) 2023/1676)</t>
  </si>
  <si>
    <t>Presupuesto Total Talento Joven Movilidad 2025</t>
  </si>
  <si>
    <t>Insertar Presupuesto 
Seguros 2025</t>
  </si>
  <si>
    <t>Feria Talento Joven – Tipo A</t>
  </si>
  <si>
    <t>Feria Talento Joven – Tipo B</t>
  </si>
  <si>
    <t>Feria Talento Joven – Tipo C</t>
  </si>
  <si>
    <t>Feria Talento Joven – Tipo D</t>
  </si>
  <si>
    <t>FERIAS TALENTO JOVEN 2024</t>
  </si>
  <si>
    <t>PROGRAMAS ÁREA EFE 2025</t>
  </si>
  <si>
    <t>Total Empleo Juvenil 2025</t>
  </si>
  <si>
    <t>Talento Joven Movilidad</t>
  </si>
  <si>
    <t>Ferias Talento Joven</t>
  </si>
  <si>
    <t>PROGRAMA FSE+</t>
  </si>
  <si>
    <t>PROGRAMA</t>
  </si>
  <si>
    <t>PERÍODO DE PROGRAMACIÓN</t>
  </si>
  <si>
    <t>OBSERVACIONES</t>
  </si>
  <si>
    <t>Observaciones Generales</t>
  </si>
  <si>
    <t>· Cumplimentar únicamente celdas en amarillo. 
· Se contempla la ejecución desde 1 de enero de 2025 en todos los programas.
· IMPORTANTE: Introducir la CCAA en pestaña "Resumen" para que se reflejen los importes asociados a las orientaciones</t>
  </si>
  <si>
    <t>2021-2027</t>
  </si>
  <si>
    <t>· Para el presente ejercicio se mantiene una estructura de tramos equivalente a la actual, sin perjuicio de posibles modificaciones a implementar
· La proporción de los indicadores a realizar por cada tramo se verá sujeta en todo caso a valoración por parte de CCE, como en anteriores anualidades</t>
  </si>
  <si>
    <t xml:space="preserve">· Ferias formuladas en base a "proyecto de presupuesto".
· Se reflejan distintos tipos de Feria en función del alcance de público asistente. Nueva Feria de 80.000 para 200 beneficiarios
· Máximo de seis ferias por anualidad. </t>
  </si>
  <si>
    <t>Formación
30 horas</t>
  </si>
  <si>
    <t>Formación
60 horas</t>
  </si>
  <si>
    <t>Formación
90 horas</t>
  </si>
  <si>
    <t>Formación
120 horas</t>
  </si>
  <si>
    <t>Formación
150 horas</t>
  </si>
  <si>
    <t>Promedio Troncal</t>
  </si>
  <si>
    <t>Promedio Específica</t>
  </si>
  <si>
    <t>Formación 30 horas</t>
  </si>
  <si>
    <t>Formación 60 horas</t>
  </si>
  <si>
    <t>Formación 90 horas</t>
  </si>
  <si>
    <t>Formación 120 horas</t>
  </si>
  <si>
    <t>Formación 150 horas</t>
  </si>
  <si>
    <t>· Modificación en la estructura de costes, que queda dividida en: 
· Gabinete (Coste/Hora dedicación *+15% Costes Indirectos)
· Gastos Directos Movilidad (Ayudas + Seguros Individuales + 7% Costes Indirectos)
· Formación según Reglamento Delegado limitada a un número de indicadores máximo (x2 sobre las movilidades firmadas en DECA).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</si>
</sst>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6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44" fontId="5" fillId="0" borderId="0" applyFont="0" applyFill="0" applyBorder="0" applyAlignment="0" applyProtection="0"/>
  </cellStyleXfs>
  <cellXfs count="137">
    <xf numFmtId="0" fontId="0" fillId="0" borderId="0" xfId="0"/>
    <xf numFmtId="0" fontId="6" fillId="0" borderId="7" xfId="0" applyFont="1" applyBorder="1"/>
    <xf numFmtId="0" fontId="0" fillId="0" borderId="0" xfId="0" applyProtection="1">
      <protection hidden="1"/>
    </xf>
    <xf numFmtId="0" fontId="15" fillId="10" borderId="0" xfId="0" applyFont="1" applyFill="1"/>
    <xf numFmtId="0" fontId="16" fillId="0" borderId="1" xfId="0" applyFont="1" applyBorder="1"/>
    <xf numFmtId="8" fontId="17" fillId="11" borderId="1" xfId="0" applyNumberFormat="1" applyFont="1" applyFill="1" applyBorder="1" applyAlignment="1">
      <alignment horizontal="center"/>
    </xf>
    <xf numFmtId="8" fontId="17" fillId="10" borderId="1" xfId="0" applyNumberFormat="1" applyFont="1" applyFill="1" applyBorder="1" applyAlignment="1">
      <alignment horizontal="center" vertical="center"/>
    </xf>
    <xf numFmtId="8" fontId="17" fillId="10" borderId="1" xfId="0" applyNumberFormat="1" applyFont="1" applyFill="1" applyBorder="1" applyAlignment="1">
      <alignment horizontal="center"/>
    </xf>
    <xf numFmtId="0" fontId="18" fillId="0" borderId="1" xfId="0" applyFont="1" applyBorder="1"/>
    <xf numFmtId="0" fontId="2" fillId="3" borderId="1" xfId="0" applyFont="1" applyFill="1" applyBorder="1" applyProtection="1">
      <protection locked="0"/>
    </xf>
    <xf numFmtId="0" fontId="2" fillId="0" borderId="2" xfId="0" applyFon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3" fontId="4" fillId="3" borderId="14" xfId="0" applyNumberFormat="1" applyFont="1" applyFill="1" applyBorder="1" applyAlignment="1" applyProtection="1">
      <alignment horizontal="center" vertical="center"/>
      <protection locked="0"/>
    </xf>
    <xf numFmtId="1" fontId="23" fillId="0" borderId="0" xfId="0" applyNumberFormat="1" applyFont="1"/>
    <xf numFmtId="0" fontId="0" fillId="5" borderId="1" xfId="0" applyFill="1" applyBorder="1" applyAlignment="1">
      <alignment horizontal="center" vertical="center"/>
    </xf>
    <xf numFmtId="2" fontId="24" fillId="0" borderId="0" xfId="0" applyNumberFormat="1" applyFont="1"/>
    <xf numFmtId="164" fontId="2" fillId="0" borderId="1" xfId="0" applyNumberFormat="1" applyFont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2" fillId="5" borderId="4" xfId="0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13" fillId="0" borderId="0" xfId="0" applyFont="1"/>
    <xf numFmtId="164" fontId="0" fillId="3" borderId="1" xfId="0" applyNumberFormat="1" applyFill="1" applyBorder="1" applyAlignment="1" applyProtection="1">
      <alignment horizontal="center" vertical="center"/>
      <protection locked="0"/>
    </xf>
    <xf numFmtId="3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9" borderId="1" xfId="0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6" borderId="7" xfId="0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/>
    </xf>
    <xf numFmtId="0" fontId="8" fillId="5" borderId="19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43" xfId="0" applyFont="1" applyFill="1" applyBorder="1" applyAlignment="1">
      <alignment horizontal="center" vertical="center"/>
    </xf>
    <xf numFmtId="0" fontId="15" fillId="10" borderId="0" xfId="0" applyFont="1" applyFill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64" fontId="8" fillId="0" borderId="41" xfId="0" applyNumberFormat="1" applyFont="1" applyBorder="1" applyAlignment="1">
      <alignment horizontal="center" vertical="center"/>
    </xf>
    <xf numFmtId="164" fontId="8" fillId="0" borderId="40" xfId="0" applyNumberFormat="1" applyFont="1" applyBorder="1" applyAlignment="1">
      <alignment horizontal="center" vertical="center"/>
    </xf>
    <xf numFmtId="164" fontId="8" fillId="0" borderId="44" xfId="0" applyNumberFormat="1" applyFont="1" applyBorder="1" applyAlignment="1">
      <alignment horizontal="center" vertical="center"/>
    </xf>
    <xf numFmtId="0" fontId="21" fillId="8" borderId="13" xfId="0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horizontal="center" vertical="center" wrapText="1"/>
    </xf>
    <xf numFmtId="0" fontId="21" fillId="8" borderId="14" xfId="0" applyFont="1" applyFill="1" applyBorder="1" applyAlignment="1">
      <alignment horizontal="center" vertical="center" wrapText="1"/>
    </xf>
    <xf numFmtId="0" fontId="21" fillId="8" borderId="29" xfId="0" applyFont="1" applyFill="1" applyBorder="1" applyAlignment="1">
      <alignment horizontal="center" vertical="center" wrapText="1"/>
    </xf>
    <xf numFmtId="0" fontId="21" fillId="8" borderId="30" xfId="0" applyFont="1" applyFill="1" applyBorder="1" applyAlignment="1">
      <alignment horizontal="center" vertical="center" wrapText="1"/>
    </xf>
    <xf numFmtId="0" fontId="21" fillId="8" borderId="3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164" fontId="4" fillId="0" borderId="30" xfId="0" applyNumberFormat="1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/>
    </xf>
    <xf numFmtId="0" fontId="21" fillId="8" borderId="36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164" fontId="9" fillId="0" borderId="37" xfId="0" applyNumberFormat="1" applyFont="1" applyBorder="1" applyAlignment="1">
      <alignment horizontal="center" vertical="center"/>
    </xf>
    <xf numFmtId="164" fontId="4" fillId="0" borderId="38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39" xfId="0" applyNumberFormat="1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164" fontId="14" fillId="0" borderId="16" xfId="0" applyNumberFormat="1" applyFont="1" applyBorder="1" applyAlignment="1">
      <alignment horizontal="center" vertical="center"/>
    </xf>
    <xf numFmtId="164" fontId="4" fillId="0" borderId="33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 wrapText="1"/>
    </xf>
    <xf numFmtId="164" fontId="14" fillId="0" borderId="18" xfId="0" applyNumberFormat="1" applyFont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164" fontId="14" fillId="0" borderId="20" xfId="0" applyNumberFormat="1" applyFont="1" applyBorder="1" applyAlignment="1">
      <alignment horizontal="center" vertical="center"/>
    </xf>
    <xf numFmtId="164" fontId="4" fillId="0" borderId="26" xfId="0" applyNumberFormat="1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 wrapText="1"/>
    </xf>
    <xf numFmtId="164" fontId="9" fillId="0" borderId="40" xfId="0" applyNumberFormat="1" applyFont="1" applyBorder="1" applyAlignment="1">
      <alignment horizontal="center" vertical="center"/>
    </xf>
    <xf numFmtId="3" fontId="10" fillId="0" borderId="32" xfId="0" applyNumberFormat="1" applyFont="1" applyBorder="1" applyAlignment="1">
      <alignment horizontal="center" vertical="center"/>
    </xf>
    <xf numFmtId="164" fontId="10" fillId="0" borderId="29" xfId="0" applyNumberFormat="1" applyFont="1" applyBorder="1" applyAlignment="1">
      <alignment horizontal="center" vertical="center"/>
    </xf>
    <xf numFmtId="164" fontId="10" fillId="0" borderId="30" xfId="0" applyNumberFormat="1" applyFont="1" applyBorder="1" applyAlignment="1">
      <alignment horizontal="center" vertical="center"/>
    </xf>
    <xf numFmtId="164" fontId="10" fillId="0" borderId="3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/>
    <xf numFmtId="0" fontId="0" fillId="4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0" fillId="6" borderId="42" xfId="0" applyFont="1" applyFill="1" applyBorder="1" applyAlignment="1">
      <alignment horizontal="center" vertical="center"/>
    </xf>
    <xf numFmtId="0" fontId="20" fillId="6" borderId="40" xfId="0" applyFont="1" applyFill="1" applyBorder="1" applyAlignment="1">
      <alignment horizontal="center" vertical="center"/>
    </xf>
    <xf numFmtId="0" fontId="20" fillId="7" borderId="33" xfId="0" applyFont="1" applyFill="1" applyBorder="1" applyAlignment="1">
      <alignment horizontal="center" vertical="center"/>
    </xf>
    <xf numFmtId="0" fontId="20" fillId="7" borderId="45" xfId="0" applyFont="1" applyFill="1" applyBorder="1" applyAlignment="1">
      <alignment horizontal="center" vertical="center"/>
    </xf>
    <xf numFmtId="0" fontId="20" fillId="7" borderId="23" xfId="0" applyFont="1" applyFill="1" applyBorder="1" applyAlignment="1">
      <alignment horizontal="center" vertical="center"/>
    </xf>
    <xf numFmtId="4" fontId="19" fillId="13" borderId="29" xfId="0" applyNumberFormat="1" applyFont="1" applyFill="1" applyBorder="1" applyAlignment="1">
      <alignment horizontal="right" vertical="center"/>
    </xf>
    <xf numFmtId="4" fontId="19" fillId="13" borderId="30" xfId="0" applyNumberFormat="1" applyFont="1" applyFill="1" applyBorder="1" applyAlignment="1">
      <alignment horizontal="right" vertical="center"/>
    </xf>
    <xf numFmtId="0" fontId="21" fillId="8" borderId="34" xfId="0" applyFont="1" applyFill="1" applyBorder="1" applyAlignment="1">
      <alignment horizontal="center" vertical="center" wrapText="1"/>
    </xf>
    <xf numFmtId="0" fontId="21" fillId="8" borderId="35" xfId="0" applyFont="1" applyFill="1" applyBorder="1" applyAlignment="1">
      <alignment horizontal="center" vertical="center" wrapText="1"/>
    </xf>
    <xf numFmtId="0" fontId="21" fillId="8" borderId="21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right" vertical="center" wrapText="1"/>
    </xf>
    <xf numFmtId="0" fontId="1" fillId="6" borderId="7" xfId="0" applyFont="1" applyFill="1" applyBorder="1" applyAlignment="1">
      <alignment horizontal="right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right" vertical="center" wrapText="1"/>
    </xf>
    <xf numFmtId="0" fontId="2" fillId="5" borderId="5" xfId="0" applyFont="1" applyFill="1" applyBorder="1" applyAlignment="1">
      <alignment horizontal="right" vertical="center" wrapText="1"/>
    </xf>
    <xf numFmtId="0" fontId="1" fillId="6" borderId="0" xfId="0" applyFont="1" applyFill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</cellXfs>
  <cellStyles count="4">
    <cellStyle name="Moneda 2" xfId="3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76B83-C55E-4E15-A08A-A9A2F35B4DE6}">
  <dimension ref="A1:D5"/>
  <sheetViews>
    <sheetView zoomScale="85" zoomScaleNormal="85" workbookViewId="0">
      <selection activeCell="D5" sqref="D5"/>
    </sheetView>
  </sheetViews>
  <sheetFormatPr baseColWidth="10" defaultRowHeight="15" x14ac:dyDescent="0.25"/>
  <cols>
    <col min="1" max="1" width="17.5703125" customWidth="1"/>
    <col min="2" max="2" width="34" customWidth="1"/>
    <col min="3" max="3" width="26.140625" customWidth="1"/>
    <col min="4" max="4" width="82.7109375" customWidth="1"/>
  </cols>
  <sheetData>
    <row r="1" spans="1:4" ht="32.25" thickBot="1" x14ac:dyDescent="0.3">
      <c r="A1" s="17" t="s">
        <v>87</v>
      </c>
      <c r="B1" s="17" t="s">
        <v>88</v>
      </c>
      <c r="C1" s="17" t="s">
        <v>89</v>
      </c>
      <c r="D1" s="17" t="s">
        <v>90</v>
      </c>
    </row>
    <row r="2" spans="1:4" ht="63.6" customHeight="1" thickBot="1" x14ac:dyDescent="0.3">
      <c r="A2" s="100" t="s">
        <v>91</v>
      </c>
      <c r="B2" s="101"/>
      <c r="C2" s="101"/>
      <c r="D2" s="10" t="s">
        <v>92</v>
      </c>
    </row>
    <row r="3" spans="1:4" ht="69" customHeight="1" x14ac:dyDescent="0.25">
      <c r="A3" s="102" t="s">
        <v>44</v>
      </c>
      <c r="B3" s="11" t="s">
        <v>65</v>
      </c>
      <c r="C3" s="12" t="s">
        <v>93</v>
      </c>
      <c r="D3" s="13" t="s">
        <v>94</v>
      </c>
    </row>
    <row r="4" spans="1:4" ht="69" customHeight="1" thickBot="1" x14ac:dyDescent="0.3">
      <c r="A4" s="103"/>
      <c r="B4" s="14" t="s">
        <v>86</v>
      </c>
      <c r="C4" s="15" t="s">
        <v>93</v>
      </c>
      <c r="D4" s="16" t="s">
        <v>95</v>
      </c>
    </row>
    <row r="5" spans="1:4" ht="78.599999999999994" customHeight="1" thickBot="1" x14ac:dyDescent="0.3">
      <c r="A5" s="104"/>
      <c r="B5" s="14" t="s">
        <v>85</v>
      </c>
      <c r="C5" s="15" t="s">
        <v>93</v>
      </c>
      <c r="D5" s="16" t="s">
        <v>108</v>
      </c>
    </row>
  </sheetData>
  <mergeCells count="2">
    <mergeCell ref="A2:C2"/>
    <mergeCell ref="A3: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E6"/>
  <sheetViews>
    <sheetView tabSelected="1" view="pageBreakPreview" zoomScale="145" zoomScaleNormal="145" zoomScaleSheetLayoutView="145" workbookViewId="0">
      <selection activeCell="D3" sqref="D3"/>
    </sheetView>
  </sheetViews>
  <sheetFormatPr baseColWidth="10" defaultRowHeight="15" x14ac:dyDescent="0.25"/>
  <cols>
    <col min="1" max="1" width="25.7109375" customWidth="1"/>
    <col min="2" max="5" width="31" customWidth="1"/>
  </cols>
  <sheetData>
    <row r="1" spans="1:5" x14ac:dyDescent="0.25">
      <c r="A1" s="107" t="s">
        <v>83</v>
      </c>
      <c r="B1" s="107"/>
      <c r="C1" s="96" t="s">
        <v>45</v>
      </c>
      <c r="D1" s="9"/>
      <c r="E1" s="97"/>
    </row>
    <row r="2" spans="1:5" x14ac:dyDescent="0.25">
      <c r="A2" s="98"/>
      <c r="B2" s="98" t="s">
        <v>8</v>
      </c>
      <c r="C2" s="98" t="s">
        <v>0</v>
      </c>
      <c r="D2" s="98" t="s">
        <v>7</v>
      </c>
      <c r="E2" s="98" t="s">
        <v>5</v>
      </c>
    </row>
    <row r="3" spans="1:5" x14ac:dyDescent="0.25">
      <c r="A3" s="105" t="s">
        <v>44</v>
      </c>
      <c r="B3" s="46" t="s">
        <v>65</v>
      </c>
      <c r="C3" s="43">
        <f>Talento_Joven!B3</f>
        <v>0</v>
      </c>
      <c r="D3" s="43">
        <f>Talento_Joven!C3</f>
        <v>0</v>
      </c>
      <c r="E3" s="43">
        <f>Talento_Joven!D3</f>
        <v>0</v>
      </c>
    </row>
    <row r="4" spans="1:5" x14ac:dyDescent="0.25">
      <c r="A4" s="105"/>
      <c r="B4" s="46" t="s">
        <v>86</v>
      </c>
      <c r="C4" s="43">
        <f>Ferias_Talento_Joven!E7</f>
        <v>0</v>
      </c>
      <c r="D4" s="43">
        <f>Ferias_Talento_Joven!F7</f>
        <v>0</v>
      </c>
      <c r="E4" s="43">
        <f>Ferias_Talento_Joven!G7</f>
        <v>0</v>
      </c>
    </row>
    <row r="5" spans="1:5" x14ac:dyDescent="0.25">
      <c r="A5" s="105"/>
      <c r="B5" s="46" t="s">
        <v>85</v>
      </c>
      <c r="C5" s="43">
        <f>Talento_Joven_Movilidad!C3</f>
        <v>0</v>
      </c>
      <c r="D5" s="43">
        <f>Talento_Joven_Movilidad!D3</f>
        <v>0</v>
      </c>
      <c r="E5" s="43">
        <f>Talento_Joven_Movilidad!E3</f>
        <v>0</v>
      </c>
    </row>
    <row r="6" spans="1:5" x14ac:dyDescent="0.25">
      <c r="A6" s="106" t="s">
        <v>84</v>
      </c>
      <c r="B6" s="106"/>
      <c r="C6" s="99">
        <f>SUM(C3:C5)</f>
        <v>0</v>
      </c>
      <c r="D6" s="99">
        <f t="shared" ref="D6:E6" si="0">SUM(D3:D5)</f>
        <v>0</v>
      </c>
      <c r="E6" s="99">
        <f t="shared" si="0"/>
        <v>0</v>
      </c>
    </row>
  </sheetData>
  <sheetProtection algorithmName="SHA-512" hashValue="SKY3njlbdD2ZwMw6f///LJLLWNhiWv6itxOGkv9uQ5WGbGjf1YccB6qmMyyuKex32uucW1p0fbCmqHvtb22cjA==" saltValue="c7zFHwCIpGg2tWWC6nCvIg==" spinCount="100000" sheet="1" objects="1" scenarios="1"/>
  <mergeCells count="3">
    <mergeCell ref="A3:A5"/>
    <mergeCell ref="A6:B6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387841-32D8-4491-93A2-000C82DABC26}">
          <x14:formula1>
            <xm:f>Hoja1!$A$1:$A$18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A1B2C-2FAA-4634-8276-CCDC6F46024A}">
  <dimension ref="A1:B18"/>
  <sheetViews>
    <sheetView workbookViewId="0">
      <selection activeCell="B18" sqref="A1:B18"/>
    </sheetView>
  </sheetViews>
  <sheetFormatPr baseColWidth="10" defaultRowHeight="15" x14ac:dyDescent="0.25"/>
  <sheetData>
    <row r="1" spans="1:2" x14ac:dyDescent="0.25">
      <c r="A1" s="4" t="s">
        <v>46</v>
      </c>
      <c r="B1" s="5">
        <v>2496.9</v>
      </c>
    </row>
    <row r="2" spans="1:2" x14ac:dyDescent="0.25">
      <c r="A2" s="4" t="s">
        <v>47</v>
      </c>
      <c r="B2" s="5">
        <v>2812.6</v>
      </c>
    </row>
    <row r="3" spans="1:2" x14ac:dyDescent="0.25">
      <c r="A3" s="4" t="s">
        <v>48</v>
      </c>
      <c r="B3" s="6">
        <v>2812.6</v>
      </c>
    </row>
    <row r="4" spans="1:2" x14ac:dyDescent="0.25">
      <c r="A4" s="4" t="s">
        <v>49</v>
      </c>
      <c r="B4" s="5">
        <v>2611.6999999999998</v>
      </c>
    </row>
    <row r="5" spans="1:2" x14ac:dyDescent="0.25">
      <c r="A5" s="4" t="s">
        <v>50</v>
      </c>
      <c r="B5" s="7">
        <v>2755.2</v>
      </c>
    </row>
    <row r="6" spans="1:2" x14ac:dyDescent="0.25">
      <c r="A6" s="4" t="s">
        <v>51</v>
      </c>
      <c r="B6" s="5">
        <v>2525.6</v>
      </c>
    </row>
    <row r="7" spans="1:2" x14ac:dyDescent="0.25">
      <c r="A7" s="4" t="s">
        <v>52</v>
      </c>
      <c r="B7" s="7">
        <v>2611.6999999999998</v>
      </c>
    </row>
    <row r="8" spans="1:2" x14ac:dyDescent="0.25">
      <c r="A8" s="4" t="s">
        <v>53</v>
      </c>
      <c r="B8" s="5">
        <v>3128.3</v>
      </c>
    </row>
    <row r="9" spans="1:2" x14ac:dyDescent="0.25">
      <c r="A9" s="4" t="s">
        <v>54</v>
      </c>
      <c r="B9" s="7">
        <v>3070.9</v>
      </c>
    </row>
    <row r="10" spans="1:2" x14ac:dyDescent="0.25">
      <c r="A10" s="4" t="s">
        <v>55</v>
      </c>
      <c r="B10" s="5">
        <v>2611.6999999999998</v>
      </c>
    </row>
    <row r="11" spans="1:2" x14ac:dyDescent="0.25">
      <c r="A11" s="4" t="s">
        <v>56</v>
      </c>
      <c r="B11" s="7">
        <v>2410.8000000000002</v>
      </c>
    </row>
    <row r="12" spans="1:2" x14ac:dyDescent="0.25">
      <c r="A12" s="4" t="s">
        <v>57</v>
      </c>
      <c r="B12" s="5">
        <v>2525.6</v>
      </c>
    </row>
    <row r="13" spans="1:2" x14ac:dyDescent="0.25">
      <c r="A13" s="8" t="s">
        <v>58</v>
      </c>
      <c r="B13" s="7">
        <v>2755.2</v>
      </c>
    </row>
    <row r="14" spans="1:2" x14ac:dyDescent="0.25">
      <c r="A14" s="4" t="s">
        <v>59</v>
      </c>
      <c r="B14" s="7">
        <v>2640.4</v>
      </c>
    </row>
    <row r="15" spans="1:2" x14ac:dyDescent="0.25">
      <c r="A15" s="4" t="s">
        <v>60</v>
      </c>
      <c r="B15" s="5">
        <v>3386.6</v>
      </c>
    </row>
    <row r="16" spans="1:2" x14ac:dyDescent="0.25">
      <c r="A16" s="4" t="s">
        <v>61</v>
      </c>
      <c r="B16" s="5">
        <v>2410.8000000000002</v>
      </c>
    </row>
    <row r="17" spans="1:2" x14ac:dyDescent="0.25">
      <c r="A17" s="4" t="s">
        <v>62</v>
      </c>
      <c r="B17" s="7">
        <v>3070.9</v>
      </c>
    </row>
    <row r="18" spans="1:2" x14ac:dyDescent="0.25">
      <c r="A18" s="4" t="s">
        <v>63</v>
      </c>
      <c r="B18" s="5">
        <v>3357.9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CBED-1E48-43E5-B4DF-0362EACC0F9D}">
  <sheetPr>
    <tabColor theme="4" tint="0.39997558519241921"/>
    <pageSetUpPr fitToPage="1"/>
  </sheetPr>
  <dimension ref="A1:G19"/>
  <sheetViews>
    <sheetView showGridLines="0" view="pageBreakPreview" zoomScale="85" zoomScaleNormal="85" zoomScaleSheetLayoutView="85" workbookViewId="0">
      <selection activeCell="D27" sqref="D27"/>
    </sheetView>
  </sheetViews>
  <sheetFormatPr baseColWidth="10" defaultColWidth="11.42578125" defaultRowHeight="15" x14ac:dyDescent="0.25"/>
  <cols>
    <col min="1" max="8" width="24.7109375" customWidth="1"/>
    <col min="9" max="9" width="15.7109375" customWidth="1"/>
  </cols>
  <sheetData>
    <row r="1" spans="1:7" ht="15.75" customHeight="1" thickBot="1" x14ac:dyDescent="0.3">
      <c r="A1" s="108">
        <v>2025</v>
      </c>
      <c r="B1" s="110" t="s">
        <v>65</v>
      </c>
      <c r="C1" s="111"/>
      <c r="D1" s="112"/>
    </row>
    <row r="2" spans="1:7" ht="16.5" thickBot="1" x14ac:dyDescent="0.3">
      <c r="A2" s="109"/>
      <c r="B2" s="47" t="s">
        <v>0</v>
      </c>
      <c r="C2" s="48" t="s">
        <v>10</v>
      </c>
      <c r="D2" s="49" t="s">
        <v>11</v>
      </c>
      <c r="E2" s="3"/>
      <c r="F2" s="50"/>
      <c r="G2" s="3"/>
    </row>
    <row r="3" spans="1:7" ht="30" customHeight="1" thickBot="1" x14ac:dyDescent="0.3">
      <c r="A3" s="51" t="s">
        <v>3</v>
      </c>
      <c r="B3" s="52">
        <f>E19</f>
        <v>0</v>
      </c>
      <c r="C3" s="53">
        <f>F19</f>
        <v>0</v>
      </c>
      <c r="D3" s="54">
        <f>B3-C3</f>
        <v>0</v>
      </c>
    </row>
    <row r="4" spans="1:7" ht="28.9" customHeight="1" thickBot="1" x14ac:dyDescent="0.3">
      <c r="A4" s="55" t="s">
        <v>12</v>
      </c>
      <c r="B4" s="56" t="s">
        <v>13</v>
      </c>
      <c r="C4" s="56" t="s">
        <v>14</v>
      </c>
      <c r="D4" s="57" t="s">
        <v>2</v>
      </c>
      <c r="E4" s="58" t="s">
        <v>0</v>
      </c>
      <c r="F4" s="59" t="s">
        <v>10</v>
      </c>
      <c r="G4" s="60" t="s">
        <v>11</v>
      </c>
    </row>
    <row r="5" spans="1:7" ht="28.15" customHeight="1" thickBot="1" x14ac:dyDescent="0.3">
      <c r="A5" s="55" t="s">
        <v>15</v>
      </c>
      <c r="B5" s="61" t="s">
        <v>16</v>
      </c>
      <c r="C5" s="62">
        <v>47.39</v>
      </c>
      <c r="D5" s="18"/>
      <c r="E5" s="63">
        <f t="shared" ref="E5:E17" si="0">IFERROR(+C5*D5,"---")</f>
        <v>0</v>
      </c>
      <c r="F5" s="64">
        <f>+E5*69.64%</f>
        <v>0</v>
      </c>
      <c r="G5" s="65">
        <f>+E5-F5</f>
        <v>0</v>
      </c>
    </row>
    <row r="6" spans="1:7" ht="28.15" customHeight="1" thickBot="1" x14ac:dyDescent="0.3">
      <c r="A6" s="66" t="s">
        <v>17</v>
      </c>
      <c r="B6" s="67" t="s">
        <v>18</v>
      </c>
      <c r="C6" s="68">
        <v>189.54</v>
      </c>
      <c r="D6" s="18"/>
      <c r="E6" s="69">
        <f t="shared" si="0"/>
        <v>0</v>
      </c>
      <c r="F6" s="70">
        <f t="shared" ref="F6:F18" si="1">+E6*69.64%</f>
        <v>0</v>
      </c>
      <c r="G6" s="71">
        <f t="shared" ref="G6:G18" si="2">+E6-F6</f>
        <v>0</v>
      </c>
    </row>
    <row r="7" spans="1:7" ht="28.15" customHeight="1" thickBot="1" x14ac:dyDescent="0.3">
      <c r="A7" s="115" t="s">
        <v>19</v>
      </c>
      <c r="B7" s="72" t="s">
        <v>96</v>
      </c>
      <c r="C7" s="73">
        <f>IFERROR(VLOOKUP(RESUMEN!$D$1,Hoja1!$A$1:$B$18,2,FALSE),0)</f>
        <v>0</v>
      </c>
      <c r="D7" s="18"/>
      <c r="E7" s="74">
        <f t="shared" si="0"/>
        <v>0</v>
      </c>
      <c r="F7" s="75">
        <f t="shared" si="1"/>
        <v>0</v>
      </c>
      <c r="G7" s="76">
        <f t="shared" si="2"/>
        <v>0</v>
      </c>
    </row>
    <row r="8" spans="1:7" ht="28.15" customHeight="1" thickBot="1" x14ac:dyDescent="0.3">
      <c r="A8" s="116"/>
      <c r="B8" s="77" t="s">
        <v>97</v>
      </c>
      <c r="C8" s="78">
        <f>IFERROR(VLOOKUP(RESUMEN!$D$1,Hoja1!$A$1:$B$18,2,FALSE),0)</f>
        <v>0</v>
      </c>
      <c r="D8" s="18"/>
      <c r="E8" s="79">
        <f t="shared" si="0"/>
        <v>0</v>
      </c>
      <c r="F8" s="80">
        <f t="shared" si="1"/>
        <v>0</v>
      </c>
      <c r="G8" s="81">
        <f t="shared" si="2"/>
        <v>0</v>
      </c>
    </row>
    <row r="9" spans="1:7" ht="28.15" customHeight="1" thickBot="1" x14ac:dyDescent="0.3">
      <c r="A9" s="116"/>
      <c r="B9" s="77" t="s">
        <v>98</v>
      </c>
      <c r="C9" s="78">
        <f>IFERROR(VLOOKUP(RESUMEN!$D$1,Hoja1!$A$1:$B$18,2,FALSE),0)</f>
        <v>0</v>
      </c>
      <c r="D9" s="18"/>
      <c r="E9" s="79">
        <f t="shared" si="0"/>
        <v>0</v>
      </c>
      <c r="F9" s="80">
        <f t="shared" si="1"/>
        <v>0</v>
      </c>
      <c r="G9" s="81">
        <f t="shared" si="2"/>
        <v>0</v>
      </c>
    </row>
    <row r="10" spans="1:7" ht="28.15" customHeight="1" thickBot="1" x14ac:dyDescent="0.3">
      <c r="A10" s="82" t="s">
        <v>101</v>
      </c>
      <c r="B10" s="77" t="s">
        <v>99</v>
      </c>
      <c r="C10" s="78">
        <f>IFERROR(VLOOKUP(RESUMEN!$D$1,Hoja1!$A$1:$B$18,2,FALSE),0)</f>
        <v>0</v>
      </c>
      <c r="D10" s="18"/>
      <c r="E10" s="79">
        <f t="shared" si="0"/>
        <v>0</v>
      </c>
      <c r="F10" s="80">
        <f t="shared" si="1"/>
        <v>0</v>
      </c>
      <c r="G10" s="81">
        <f t="shared" si="2"/>
        <v>0</v>
      </c>
    </row>
    <row r="11" spans="1:7" ht="28.15" customHeight="1" thickBot="1" x14ac:dyDescent="0.3">
      <c r="A11" s="83" t="e">
        <f>((D7*30)+(D8*60)+(D9*90)+(D10*120)+(D11*150))/(SUM(D7:D11))</f>
        <v>#DIV/0!</v>
      </c>
      <c r="B11" s="84" t="s">
        <v>100</v>
      </c>
      <c r="C11" s="85">
        <f>IFERROR(VLOOKUP(RESUMEN!$D$1,Hoja1!$A$1:$B$18,2,FALSE),0)</f>
        <v>0</v>
      </c>
      <c r="D11" s="18"/>
      <c r="E11" s="86">
        <f t="shared" si="0"/>
        <v>0</v>
      </c>
      <c r="F11" s="87">
        <f t="shared" si="1"/>
        <v>0</v>
      </c>
      <c r="G11" s="88">
        <f t="shared" si="2"/>
        <v>0</v>
      </c>
    </row>
    <row r="12" spans="1:7" ht="28.15" customHeight="1" thickBot="1" x14ac:dyDescent="0.3">
      <c r="A12" s="115" t="s">
        <v>20</v>
      </c>
      <c r="B12" s="72" t="s">
        <v>96</v>
      </c>
      <c r="C12" s="73">
        <f>IFERROR(VLOOKUP(RESUMEN!$D$1,Hoja1!$A$1:$B$18,2,FALSE),0)</f>
        <v>0</v>
      </c>
      <c r="D12" s="18"/>
      <c r="E12" s="74">
        <f t="shared" si="0"/>
        <v>0</v>
      </c>
      <c r="F12" s="75">
        <f t="shared" si="1"/>
        <v>0</v>
      </c>
      <c r="G12" s="76">
        <f t="shared" si="2"/>
        <v>0</v>
      </c>
    </row>
    <row r="13" spans="1:7" ht="28.15" customHeight="1" thickBot="1" x14ac:dyDescent="0.3">
      <c r="A13" s="116"/>
      <c r="B13" s="77" t="s">
        <v>97</v>
      </c>
      <c r="C13" s="78">
        <f>IFERROR(VLOOKUP(RESUMEN!$D$1,Hoja1!$A$1:$B$18,2,FALSE),0)</f>
        <v>0</v>
      </c>
      <c r="D13" s="18"/>
      <c r="E13" s="79">
        <f t="shared" si="0"/>
        <v>0</v>
      </c>
      <c r="F13" s="80">
        <f t="shared" si="1"/>
        <v>0</v>
      </c>
      <c r="G13" s="81">
        <f t="shared" si="2"/>
        <v>0</v>
      </c>
    </row>
    <row r="14" spans="1:7" ht="28.15" customHeight="1" thickBot="1" x14ac:dyDescent="0.3">
      <c r="A14" s="117"/>
      <c r="B14" s="77" t="s">
        <v>98</v>
      </c>
      <c r="C14" s="78">
        <f>IFERROR(VLOOKUP(RESUMEN!$D$1,Hoja1!$A$1:$B$18,2,FALSE),0)</f>
        <v>0</v>
      </c>
      <c r="D14" s="18"/>
      <c r="E14" s="79">
        <f t="shared" si="0"/>
        <v>0</v>
      </c>
      <c r="F14" s="80">
        <f t="shared" si="1"/>
        <v>0</v>
      </c>
      <c r="G14" s="81">
        <f t="shared" si="2"/>
        <v>0</v>
      </c>
    </row>
    <row r="15" spans="1:7" ht="28.15" customHeight="1" thickBot="1" x14ac:dyDescent="0.3">
      <c r="A15" s="82" t="s">
        <v>102</v>
      </c>
      <c r="B15" s="77" t="s">
        <v>99</v>
      </c>
      <c r="C15" s="78">
        <f>IFERROR(VLOOKUP(RESUMEN!$D$1,Hoja1!$A$1:$B$18,2,FALSE),0)</f>
        <v>0</v>
      </c>
      <c r="D15" s="18"/>
      <c r="E15" s="79">
        <f t="shared" si="0"/>
        <v>0</v>
      </c>
      <c r="F15" s="80">
        <f t="shared" si="1"/>
        <v>0</v>
      </c>
      <c r="G15" s="81">
        <f t="shared" si="2"/>
        <v>0</v>
      </c>
    </row>
    <row r="16" spans="1:7" ht="28.15" customHeight="1" thickBot="1" x14ac:dyDescent="0.3">
      <c r="A16" s="83" t="e">
        <f>((D12*30)+(D13*60)+(D14*90)+(D15*120)+(D16*150))/(SUM(D12:D16))</f>
        <v>#DIV/0!</v>
      </c>
      <c r="B16" s="84" t="s">
        <v>100</v>
      </c>
      <c r="C16" s="85">
        <f>IFERROR(VLOOKUP(RESUMEN!$D$1,Hoja1!$A$1:$B$18,2,FALSE),0)</f>
        <v>0</v>
      </c>
      <c r="D16" s="18"/>
      <c r="E16" s="86">
        <f t="shared" si="0"/>
        <v>0</v>
      </c>
      <c r="F16" s="87">
        <f t="shared" si="1"/>
        <v>0</v>
      </c>
      <c r="G16" s="88">
        <f t="shared" si="2"/>
        <v>0</v>
      </c>
    </row>
    <row r="17" spans="1:7" ht="28.15" customHeight="1" thickBot="1" x14ac:dyDescent="0.3">
      <c r="A17" s="55" t="s">
        <v>21</v>
      </c>
      <c r="B17" s="61" t="s">
        <v>22</v>
      </c>
      <c r="C17" s="62">
        <v>205.34</v>
      </c>
      <c r="D17" s="18"/>
      <c r="E17" s="63">
        <f t="shared" si="0"/>
        <v>0</v>
      </c>
      <c r="F17" s="64">
        <f t="shared" si="1"/>
        <v>0</v>
      </c>
      <c r="G17" s="65">
        <f t="shared" si="2"/>
        <v>0</v>
      </c>
    </row>
    <row r="18" spans="1:7" ht="28.15" customHeight="1" thickBot="1" x14ac:dyDescent="0.3">
      <c r="A18" s="66" t="s">
        <v>23</v>
      </c>
      <c r="B18" s="89" t="s">
        <v>24</v>
      </c>
      <c r="C18" s="90">
        <v>5000</v>
      </c>
      <c r="D18" s="18"/>
      <c r="E18" s="69">
        <f>C18*D18</f>
        <v>0</v>
      </c>
      <c r="F18" s="70">
        <f t="shared" si="1"/>
        <v>0</v>
      </c>
      <c r="G18" s="71">
        <f t="shared" si="2"/>
        <v>0</v>
      </c>
    </row>
    <row r="19" spans="1:7" ht="30" customHeight="1" thickBot="1" x14ac:dyDescent="0.3">
      <c r="A19" s="113" t="s">
        <v>66</v>
      </c>
      <c r="B19" s="114"/>
      <c r="C19" s="114"/>
      <c r="D19" s="91">
        <f>SUM(D5:D18)</f>
        <v>0</v>
      </c>
      <c r="E19" s="92">
        <f>SUM(E5:E18)</f>
        <v>0</v>
      </c>
      <c r="F19" s="93">
        <f>SUM(F5:F18)</f>
        <v>0</v>
      </c>
      <c r="G19" s="94">
        <f>SUM(G5:G18)</f>
        <v>0</v>
      </c>
    </row>
  </sheetData>
  <sheetProtection algorithmName="SHA-512" hashValue="mnyv2eMjsSuGLEsEgjSnB+//rLX35PvytY8dubRRm28EOoGsnEVZc8hHktKmQSh5npgpjpX79Fo3EiK/hLJa1Q==" saltValue="U6ymNHZrjEfLwAuHrUVuSw==" spinCount="100000" sheet="1" objects="1" scenarios="1"/>
  <mergeCells count="5">
    <mergeCell ref="A1:A2"/>
    <mergeCell ref="B1:D1"/>
    <mergeCell ref="A19:C19"/>
    <mergeCell ref="A7:A9"/>
    <mergeCell ref="A12:A1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&amp;C&amp;D&amp;T&amp;RCC/LB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9ACBC-A82D-4437-85F0-BB01D38B37CB}">
  <sheetPr>
    <tabColor theme="4" tint="0.39997558519241921"/>
    <pageSetUpPr fitToPage="1"/>
  </sheetPr>
  <dimension ref="A1:G32"/>
  <sheetViews>
    <sheetView showGridLines="0" view="pageBreakPreview" zoomScale="130" zoomScaleNormal="100" zoomScaleSheetLayoutView="130" workbookViewId="0">
      <selection activeCell="D3" sqref="D3:D6"/>
    </sheetView>
  </sheetViews>
  <sheetFormatPr baseColWidth="10" defaultRowHeight="15" x14ac:dyDescent="0.25"/>
  <cols>
    <col min="1" max="1" width="28.140625" customWidth="1"/>
    <col min="2" max="2" width="17.28515625" customWidth="1"/>
    <col min="3" max="3" width="19.28515625" customWidth="1"/>
    <col min="4" max="4" width="22" customWidth="1"/>
    <col min="5" max="7" width="17.28515625" customWidth="1"/>
  </cols>
  <sheetData>
    <row r="1" spans="1:7" ht="15.75" customHeight="1" x14ac:dyDescent="0.25">
      <c r="A1" s="122" t="s">
        <v>40</v>
      </c>
      <c r="B1" s="120" t="s">
        <v>41</v>
      </c>
      <c r="C1" s="120" t="s">
        <v>43</v>
      </c>
      <c r="D1" s="120" t="s">
        <v>42</v>
      </c>
      <c r="E1" s="124" t="s">
        <v>82</v>
      </c>
      <c r="F1" s="124"/>
      <c r="G1" s="124"/>
    </row>
    <row r="2" spans="1:7" x14ac:dyDescent="0.25">
      <c r="A2" s="123"/>
      <c r="B2" s="121"/>
      <c r="C2" s="121"/>
      <c r="D2" s="121"/>
      <c r="E2" s="20" t="s">
        <v>0</v>
      </c>
      <c r="F2" s="20" t="s">
        <v>9</v>
      </c>
      <c r="G2" s="20" t="s">
        <v>11</v>
      </c>
    </row>
    <row r="3" spans="1:7" x14ac:dyDescent="0.25">
      <c r="A3" s="41" t="s">
        <v>78</v>
      </c>
      <c r="B3" s="25">
        <v>80000</v>
      </c>
      <c r="C3" s="42">
        <v>200</v>
      </c>
      <c r="D3" s="40"/>
      <c r="E3" s="25">
        <f>B3*D3</f>
        <v>0</v>
      </c>
      <c r="F3" s="25">
        <f>E3*0.6964</f>
        <v>0</v>
      </c>
      <c r="G3" s="43">
        <f t="shared" ref="G3" si="0">E3-F3</f>
        <v>0</v>
      </c>
    </row>
    <row r="4" spans="1:7" x14ac:dyDescent="0.25">
      <c r="A4" s="44" t="s">
        <v>79</v>
      </c>
      <c r="B4" s="25">
        <v>60000</v>
      </c>
      <c r="C4" s="42">
        <v>150</v>
      </c>
      <c r="D4" s="40"/>
      <c r="E4" s="25">
        <f>B4*D4</f>
        <v>0</v>
      </c>
      <c r="F4" s="25">
        <f>E4*0.6964</f>
        <v>0</v>
      </c>
      <c r="G4" s="43">
        <f>E4-F4</f>
        <v>0</v>
      </c>
    </row>
    <row r="5" spans="1:7" x14ac:dyDescent="0.25">
      <c r="A5" s="41" t="s">
        <v>80</v>
      </c>
      <c r="B5" s="25">
        <v>40000</v>
      </c>
      <c r="C5" s="42">
        <v>100</v>
      </c>
      <c r="D5" s="40"/>
      <c r="E5" s="25">
        <f>B5*D5</f>
        <v>0</v>
      </c>
      <c r="F5" s="25">
        <f>E5*0.6964</f>
        <v>0</v>
      </c>
      <c r="G5" s="43">
        <f t="shared" ref="G5" si="1">E5-F5</f>
        <v>0</v>
      </c>
    </row>
    <row r="6" spans="1:7" x14ac:dyDescent="0.25">
      <c r="A6" s="44" t="s">
        <v>81</v>
      </c>
      <c r="B6" s="25">
        <v>20000</v>
      </c>
      <c r="C6" s="42">
        <v>50</v>
      </c>
      <c r="D6" s="40"/>
      <c r="E6" s="25">
        <f>B6*D6</f>
        <v>0</v>
      </c>
      <c r="F6" s="25">
        <f>E6*0.6964</f>
        <v>0</v>
      </c>
      <c r="G6" s="43">
        <f>E6-F6</f>
        <v>0</v>
      </c>
    </row>
    <row r="7" spans="1:7" x14ac:dyDescent="0.25">
      <c r="A7" s="118" t="s">
        <v>1</v>
      </c>
      <c r="B7" s="119"/>
      <c r="C7" s="45"/>
      <c r="D7" s="46">
        <f>SUM(D3:D6)</f>
        <v>0</v>
      </c>
      <c r="E7" s="22">
        <f>SUM(E3:E6)</f>
        <v>0</v>
      </c>
      <c r="F7" s="22">
        <f t="shared" ref="F7:G7" si="2">SUM(F3:F6)</f>
        <v>0</v>
      </c>
      <c r="G7" s="22">
        <f t="shared" si="2"/>
        <v>0</v>
      </c>
    </row>
    <row r="8" spans="1:7" x14ac:dyDescent="0.25">
      <c r="D8" s="1" t="s">
        <v>67</v>
      </c>
    </row>
    <row r="16" spans="1:7" ht="27" customHeight="1" x14ac:dyDescent="0.25"/>
    <row r="19" ht="24.75" customHeight="1" x14ac:dyDescent="0.25"/>
    <row r="32" ht="15" customHeight="1" x14ac:dyDescent="0.25"/>
  </sheetData>
  <sheetProtection algorithmName="SHA-512" hashValue="8j4qzJT5DrUuDN4vZQigPoWNT0z1TAaFEd6keBm2JmClVgLjk6QHhqo+koLgXghapIfcQwpbuXTYN1G7o8aaVQ==" saltValue="gOH866CoNblHareaGTowKA==" spinCount="100000" sheet="1" objects="1" scenarios="1"/>
  <mergeCells count="6">
    <mergeCell ref="A7:B7"/>
    <mergeCell ref="C1:C2"/>
    <mergeCell ref="A1:A2"/>
    <mergeCell ref="E1:G1"/>
    <mergeCell ref="D1:D2"/>
    <mergeCell ref="B1:B2"/>
  </mergeCells>
  <conditionalFormatting sqref="D7">
    <cfRule type="cellIs" dxfId="3" priority="1" operator="greaterThan">
      <formula>6</formula>
    </cfRule>
  </conditionalFormatting>
  <printOptions horizontalCentered="1"/>
  <pageMargins left="0.70866141732283472" right="0.70866141732283472" top="1.3385826771653544" bottom="0.74803149606299213" header="0.31496062992125984" footer="0.31496062992125984"/>
  <pageSetup paperSize="9" scale="94" orientation="landscape" r:id="rId1"/>
  <headerFooter>
    <oddFooter>&amp;C&amp;D&amp;T&amp;RCC/LB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A948-A072-44C1-8CC6-D15A2B9738EB}">
  <sheetPr>
    <tabColor theme="4" tint="0.39997558519241921"/>
  </sheetPr>
  <dimension ref="A1:H30"/>
  <sheetViews>
    <sheetView showGridLines="0" view="pageBreakPreview" zoomScaleNormal="100" zoomScaleSheetLayoutView="100" workbookViewId="0">
      <selection activeCell="D29" sqref="D29"/>
    </sheetView>
  </sheetViews>
  <sheetFormatPr baseColWidth="10" defaultColWidth="11.42578125" defaultRowHeight="15" x14ac:dyDescent="0.25"/>
  <cols>
    <col min="1" max="1" width="17.28515625" customWidth="1"/>
    <col min="2" max="2" width="28.140625" customWidth="1"/>
    <col min="3" max="3" width="32.28515625" customWidth="1"/>
    <col min="4" max="4" width="30.140625" customWidth="1"/>
    <col min="5" max="8" width="24.7109375" customWidth="1"/>
  </cols>
  <sheetData>
    <row r="1" spans="1:8" ht="15.75" customHeight="1" x14ac:dyDescent="0.25">
      <c r="A1" s="128">
        <v>2025</v>
      </c>
      <c r="B1" s="129"/>
      <c r="C1" s="124" t="s">
        <v>69</v>
      </c>
      <c r="D1" s="124"/>
      <c r="E1" s="124"/>
      <c r="F1" s="19">
        <f>COUNTA(C6:C8)</f>
        <v>0</v>
      </c>
      <c r="H1" s="2"/>
    </row>
    <row r="2" spans="1:8" ht="21" x14ac:dyDescent="0.35">
      <c r="A2" s="128"/>
      <c r="B2" s="129"/>
      <c r="C2" s="20" t="s">
        <v>0</v>
      </c>
      <c r="D2" s="20" t="s">
        <v>10</v>
      </c>
      <c r="E2" s="20" t="s">
        <v>11</v>
      </c>
      <c r="F2" s="21" t="str">
        <f>IF(F1&gt;1, "Ojo, seleccionado + de un gabinete","")</f>
        <v/>
      </c>
      <c r="G2" s="21"/>
      <c r="H2" s="3"/>
    </row>
    <row r="3" spans="1:8" ht="21" customHeight="1" x14ac:dyDescent="0.25">
      <c r="A3" s="130" t="s">
        <v>76</v>
      </c>
      <c r="B3" s="130"/>
      <c r="C3" s="22">
        <f>E9+E21+E29</f>
        <v>0</v>
      </c>
      <c r="D3" s="22">
        <f>C3*0.6964</f>
        <v>0</v>
      </c>
      <c r="E3" s="22">
        <f>C3-D3</f>
        <v>0</v>
      </c>
      <c r="H3" s="2"/>
    </row>
    <row r="4" spans="1:8" x14ac:dyDescent="0.25">
      <c r="A4" s="131"/>
      <c r="B4" s="131"/>
      <c r="C4" s="131"/>
      <c r="D4" s="131"/>
      <c r="E4" s="131"/>
      <c r="F4" s="131"/>
      <c r="G4" s="131"/>
      <c r="H4" s="2"/>
    </row>
    <row r="5" spans="1:8" ht="30" x14ac:dyDescent="0.25">
      <c r="A5" s="134" t="s">
        <v>70</v>
      </c>
      <c r="B5" s="23" t="s">
        <v>25</v>
      </c>
      <c r="C5" s="24" t="s">
        <v>26</v>
      </c>
      <c r="D5" s="23" t="s">
        <v>27</v>
      </c>
      <c r="E5" s="23" t="s">
        <v>0</v>
      </c>
      <c r="F5" s="23" t="s">
        <v>10</v>
      </c>
      <c r="G5" s="23" t="s">
        <v>11</v>
      </c>
      <c r="H5" s="2"/>
    </row>
    <row r="6" spans="1:8" x14ac:dyDescent="0.25">
      <c r="A6" s="135"/>
      <c r="B6" s="25" t="s">
        <v>28</v>
      </c>
      <c r="C6" s="37"/>
      <c r="D6" s="26">
        <v>80</v>
      </c>
      <c r="E6" s="25">
        <f>E7*2</f>
        <v>108669.6</v>
      </c>
      <c r="F6" s="25">
        <f>+E6*69.64%</f>
        <v>75677.509440000009</v>
      </c>
      <c r="G6" s="25">
        <f>+E6-F6</f>
        <v>32992.090559999997</v>
      </c>
      <c r="H6" s="2"/>
    </row>
    <row r="7" spans="1:8" x14ac:dyDescent="0.25">
      <c r="A7" s="135"/>
      <c r="B7" s="25" t="s">
        <v>29</v>
      </c>
      <c r="C7" s="37"/>
      <c r="D7" s="25" t="s">
        <v>30</v>
      </c>
      <c r="E7" s="25">
        <f>1720*(ROUND((27.47*1.15),2))</f>
        <v>54334.8</v>
      </c>
      <c r="F7" s="25">
        <f t="shared" ref="F7:F8" si="0">+E7*69.64%</f>
        <v>37838.754720000004</v>
      </c>
      <c r="G7" s="25">
        <f t="shared" ref="G7:G8" si="1">+E7-F7</f>
        <v>16496.045279999998</v>
      </c>
      <c r="H7" s="2"/>
    </row>
    <row r="8" spans="1:8" x14ac:dyDescent="0.25">
      <c r="A8" s="135"/>
      <c r="B8" s="25" t="s">
        <v>31</v>
      </c>
      <c r="C8" s="37"/>
      <c r="D8" s="25" t="s">
        <v>32</v>
      </c>
      <c r="E8" s="27">
        <f>E7*0.5</f>
        <v>27167.4</v>
      </c>
      <c r="F8" s="25">
        <f t="shared" si="0"/>
        <v>18919.377360000002</v>
      </c>
      <c r="G8" s="25">
        <f t="shared" si="1"/>
        <v>8248.0226399999992</v>
      </c>
      <c r="H8" s="2"/>
    </row>
    <row r="9" spans="1:8" x14ac:dyDescent="0.25">
      <c r="A9" s="136"/>
      <c r="B9" s="125" t="s">
        <v>73</v>
      </c>
      <c r="C9" s="125"/>
      <c r="D9" s="125"/>
      <c r="E9" s="25">
        <f>IF(C6="x",+E6,IF(C7="x",+E7,IF(C8="x",+E8,0)))</f>
        <v>0</v>
      </c>
      <c r="F9" s="25">
        <f>E9*0.6964</f>
        <v>0</v>
      </c>
      <c r="G9" s="25">
        <f>E9-F9</f>
        <v>0</v>
      </c>
      <c r="H9" s="2"/>
    </row>
    <row r="10" spans="1:8" x14ac:dyDescent="0.25">
      <c r="A10" s="131"/>
      <c r="B10" s="131"/>
      <c r="C10" s="131"/>
      <c r="D10" s="131"/>
      <c r="E10" s="131"/>
      <c r="F10" s="131"/>
      <c r="G10" s="131"/>
      <c r="H10" s="2"/>
    </row>
    <row r="11" spans="1:8" x14ac:dyDescent="0.25">
      <c r="A11" s="132" t="s">
        <v>74</v>
      </c>
      <c r="B11" s="28" t="s">
        <v>33</v>
      </c>
      <c r="C11" s="23" t="s">
        <v>34</v>
      </c>
      <c r="D11" s="23" t="s">
        <v>35</v>
      </c>
      <c r="E11" s="23" t="s">
        <v>0</v>
      </c>
      <c r="F11" s="23" t="s">
        <v>10</v>
      </c>
      <c r="G11" s="23" t="s">
        <v>11</v>
      </c>
      <c r="H11" s="2"/>
    </row>
    <row r="12" spans="1:8" x14ac:dyDescent="0.25">
      <c r="A12" s="132"/>
      <c r="B12" s="29" t="s">
        <v>36</v>
      </c>
      <c r="C12" s="25">
        <v>3000</v>
      </c>
      <c r="D12" s="39"/>
      <c r="E12" s="25">
        <f>D12*C12</f>
        <v>0</v>
      </c>
      <c r="F12" s="25">
        <f t="shared" ref="F12:F14" si="2">+E12*69.64%</f>
        <v>0</v>
      </c>
      <c r="G12" s="25">
        <f>+E12-F12</f>
        <v>0</v>
      </c>
      <c r="H12" s="2"/>
    </row>
    <row r="13" spans="1:8" x14ac:dyDescent="0.25">
      <c r="A13" s="132"/>
      <c r="B13" s="29" t="s">
        <v>37</v>
      </c>
      <c r="C13" s="25">
        <v>6000</v>
      </c>
      <c r="D13" s="39"/>
      <c r="E13" s="25">
        <f t="shared" ref="E13:E14" si="3">D13*C13</f>
        <v>0</v>
      </c>
      <c r="F13" s="25">
        <f t="shared" si="2"/>
        <v>0</v>
      </c>
      <c r="G13" s="25">
        <f t="shared" ref="G13:G14" si="4">+E13-F13</f>
        <v>0</v>
      </c>
      <c r="H13" s="2"/>
    </row>
    <row r="14" spans="1:8" x14ac:dyDescent="0.25">
      <c r="A14" s="132"/>
      <c r="B14" s="29" t="s">
        <v>38</v>
      </c>
      <c r="C14" s="25">
        <v>820</v>
      </c>
      <c r="D14" s="39"/>
      <c r="E14" s="25">
        <f t="shared" si="3"/>
        <v>0</v>
      </c>
      <c r="F14" s="25">
        <f t="shared" si="2"/>
        <v>0</v>
      </c>
      <c r="G14" s="25">
        <f t="shared" si="4"/>
        <v>0</v>
      </c>
      <c r="H14" s="2"/>
    </row>
    <row r="15" spans="1:8" ht="27" customHeight="1" x14ac:dyDescent="0.25">
      <c r="A15" s="132"/>
      <c r="B15" s="126" t="s">
        <v>71</v>
      </c>
      <c r="C15" s="127"/>
      <c r="D15" s="26">
        <f>SUM(D12:D14)</f>
        <v>0</v>
      </c>
      <c r="E15" s="25">
        <f>SUM(E12:E14)</f>
        <v>0</v>
      </c>
      <c r="F15" s="25">
        <f>E15*0.6964</f>
        <v>0</v>
      </c>
      <c r="G15" s="25">
        <f>E15-F15</f>
        <v>0</v>
      </c>
      <c r="H15" s="2"/>
    </row>
    <row r="16" spans="1:8" x14ac:dyDescent="0.25">
      <c r="A16" s="132"/>
      <c r="H16" s="2"/>
    </row>
    <row r="17" spans="1:8" x14ac:dyDescent="0.25">
      <c r="A17" s="132"/>
      <c r="E17" s="23" t="s">
        <v>0</v>
      </c>
      <c r="F17" s="23" t="s">
        <v>10</v>
      </c>
      <c r="G17" s="23" t="s">
        <v>11</v>
      </c>
      <c r="H17" s="2"/>
    </row>
    <row r="18" spans="1:8" ht="31.5" customHeight="1" x14ac:dyDescent="0.25">
      <c r="A18" s="132"/>
      <c r="D18" s="30" t="s">
        <v>77</v>
      </c>
      <c r="E18" s="37"/>
      <c r="F18" s="25">
        <f t="shared" ref="F18:F19" si="5">+E18*69.64%</f>
        <v>0</v>
      </c>
      <c r="G18" s="25">
        <f>+E18-F18</f>
        <v>0</v>
      </c>
      <c r="H18" s="2"/>
    </row>
    <row r="19" spans="1:8" ht="42" customHeight="1" x14ac:dyDescent="0.25">
      <c r="A19" s="132"/>
      <c r="D19" s="30" t="s">
        <v>64</v>
      </c>
      <c r="E19" s="25">
        <f>SUM(E18+E15)*0.07</f>
        <v>0</v>
      </c>
      <c r="F19" s="25">
        <f t="shared" si="5"/>
        <v>0</v>
      </c>
      <c r="G19" s="25">
        <f>+E19-F19</f>
        <v>0</v>
      </c>
      <c r="H19" s="2"/>
    </row>
    <row r="20" spans="1:8" x14ac:dyDescent="0.25">
      <c r="A20" s="132"/>
      <c r="E20" s="23" t="s">
        <v>0</v>
      </c>
      <c r="F20" s="23" t="s">
        <v>10</v>
      </c>
      <c r="G20" s="23" t="s">
        <v>11</v>
      </c>
      <c r="H20" s="2"/>
    </row>
    <row r="21" spans="1:8" ht="31.5" customHeight="1" x14ac:dyDescent="0.25">
      <c r="A21" s="132"/>
      <c r="D21" s="30" t="s">
        <v>72</v>
      </c>
      <c r="E21" s="22">
        <f>SUM(E15+E18+E19)</f>
        <v>0</v>
      </c>
      <c r="F21" s="22">
        <f>E21*0.6964</f>
        <v>0</v>
      </c>
      <c r="G21" s="22">
        <f>E21-F21</f>
        <v>0</v>
      </c>
      <c r="H21" s="2"/>
    </row>
    <row r="22" spans="1:8" x14ac:dyDescent="0.25">
      <c r="A22" s="131"/>
      <c r="B22" s="131"/>
      <c r="C22" s="131"/>
      <c r="D22" s="131"/>
      <c r="E22" s="131"/>
      <c r="F22" s="131"/>
      <c r="G22" s="131"/>
      <c r="H22" s="2"/>
    </row>
    <row r="23" spans="1:8" x14ac:dyDescent="0.25">
      <c r="A23" s="132" t="s">
        <v>75</v>
      </c>
      <c r="B23" s="23" t="s">
        <v>4</v>
      </c>
      <c r="C23" s="23" t="s">
        <v>6</v>
      </c>
      <c r="D23" s="23" t="s">
        <v>2</v>
      </c>
      <c r="E23" s="23" t="s">
        <v>0</v>
      </c>
      <c r="F23" s="23" t="s">
        <v>10</v>
      </c>
      <c r="G23" s="23" t="s">
        <v>11</v>
      </c>
    </row>
    <row r="24" spans="1:8" x14ac:dyDescent="0.25">
      <c r="A24" s="133"/>
      <c r="B24" s="31" t="s">
        <v>103</v>
      </c>
      <c r="C24" s="32">
        <f>IFERROR(VLOOKUP(RESUMEN!$D$1,Hoja1!$A$1:$B$18,2,FALSE),0)</f>
        <v>0</v>
      </c>
      <c r="D24" s="38"/>
      <c r="E24" s="25">
        <f>C24*D24</f>
        <v>0</v>
      </c>
      <c r="F24" s="25">
        <f>E24*0.6964</f>
        <v>0</v>
      </c>
      <c r="G24" s="25">
        <f>E24-F24</f>
        <v>0</v>
      </c>
    </row>
    <row r="25" spans="1:8" x14ac:dyDescent="0.25">
      <c r="A25" s="133"/>
      <c r="B25" s="31" t="s">
        <v>104</v>
      </c>
      <c r="C25" s="32">
        <f>IFERROR(VLOOKUP(RESUMEN!$D$1,Hoja1!$A$1:$B$18,2,FALSE),0)</f>
        <v>0</v>
      </c>
      <c r="D25" s="38"/>
      <c r="E25" s="25">
        <f t="shared" ref="E25:E28" si="6">C25*D25</f>
        <v>0</v>
      </c>
      <c r="F25" s="25">
        <f t="shared" ref="F25:F28" si="7">E25*0.6964</f>
        <v>0</v>
      </c>
      <c r="G25" s="25">
        <f t="shared" ref="G25:G28" si="8">E25-F25</f>
        <v>0</v>
      </c>
    </row>
    <row r="26" spans="1:8" x14ac:dyDescent="0.25">
      <c r="A26" s="133"/>
      <c r="B26" s="31" t="s">
        <v>105</v>
      </c>
      <c r="C26" s="32">
        <f>IFERROR(VLOOKUP(RESUMEN!$D$1,Hoja1!$A$1:$B$18,2,FALSE),0)</f>
        <v>0</v>
      </c>
      <c r="D26" s="38"/>
      <c r="E26" s="25">
        <f t="shared" si="6"/>
        <v>0</v>
      </c>
      <c r="F26" s="25">
        <f t="shared" si="7"/>
        <v>0</v>
      </c>
      <c r="G26" s="25">
        <f t="shared" si="8"/>
        <v>0</v>
      </c>
    </row>
    <row r="27" spans="1:8" x14ac:dyDescent="0.25">
      <c r="A27" s="133"/>
      <c r="B27" s="31" t="s">
        <v>106</v>
      </c>
      <c r="C27" s="32">
        <f>IFERROR(VLOOKUP(RESUMEN!$D$1,Hoja1!$A$1:$B$18,2,FALSE),0)</f>
        <v>0</v>
      </c>
      <c r="D27" s="38"/>
      <c r="E27" s="25">
        <f t="shared" si="6"/>
        <v>0</v>
      </c>
      <c r="F27" s="25">
        <f t="shared" si="7"/>
        <v>0</v>
      </c>
      <c r="G27" s="25">
        <f t="shared" si="8"/>
        <v>0</v>
      </c>
    </row>
    <row r="28" spans="1:8" ht="15.75" thickBot="1" x14ac:dyDescent="0.3">
      <c r="A28" s="133"/>
      <c r="B28" s="31" t="s">
        <v>107</v>
      </c>
      <c r="C28" s="32">
        <f>IFERROR(VLOOKUP(RESUMEN!$D$1,Hoja1!$A$1:$B$18,2,FALSE),0)</f>
        <v>0</v>
      </c>
      <c r="D28" s="38"/>
      <c r="E28" s="25">
        <f t="shared" si="6"/>
        <v>0</v>
      </c>
      <c r="F28" s="25">
        <f t="shared" si="7"/>
        <v>0</v>
      </c>
      <c r="G28" s="25">
        <f t="shared" si="8"/>
        <v>0</v>
      </c>
    </row>
    <row r="29" spans="1:8" ht="15" customHeight="1" thickBot="1" x14ac:dyDescent="0.3">
      <c r="A29" s="133"/>
      <c r="B29" s="33"/>
      <c r="C29" s="34" t="s">
        <v>68</v>
      </c>
      <c r="D29" s="95">
        <f>SUM(D24:D28)</f>
        <v>0</v>
      </c>
      <c r="E29" s="35">
        <f>SUM(E24:E28)</f>
        <v>0</v>
      </c>
      <c r="F29" s="22">
        <f>SUM(F24:F28)</f>
        <v>0</v>
      </c>
      <c r="G29" s="22">
        <f>SUM(G24:G28)</f>
        <v>0</v>
      </c>
    </row>
    <row r="30" spans="1:8" x14ac:dyDescent="0.25">
      <c r="D30" s="36" t="s">
        <v>39</v>
      </c>
    </row>
  </sheetData>
  <sheetProtection algorithmName="SHA-512" hashValue="ldCmaG91LFSMdf/evvQAbzgCtF568GqpMh0NDdLMhY2bAozf0TPSaQMn2G44vI3EpK1DdhGA2ZmfFtooQLipJQ==" saltValue="IVj2sX3K+TMazScZ5nNCJA==" spinCount="100000" sheet="1" objects="1" scenarios="1"/>
  <mergeCells count="11">
    <mergeCell ref="A23:A29"/>
    <mergeCell ref="A5:A9"/>
    <mergeCell ref="A11:A21"/>
    <mergeCell ref="A22:G22"/>
    <mergeCell ref="A10:G10"/>
    <mergeCell ref="C1:E1"/>
    <mergeCell ref="B9:D9"/>
    <mergeCell ref="B15:C15"/>
    <mergeCell ref="A1:B2"/>
    <mergeCell ref="A3:B3"/>
    <mergeCell ref="A4:G4"/>
  </mergeCells>
  <conditionalFormatting sqref="C6:C8">
    <cfRule type="expression" dxfId="2" priority="1">
      <formula>$F$1&gt;1</formula>
    </cfRule>
  </conditionalFormatting>
  <conditionalFormatting sqref="D29">
    <cfRule type="cellIs" dxfId="1" priority="2" operator="lessThan">
      <formula>SUM($D$12:$D$14)*2</formula>
    </cfRule>
    <cfRule type="cellIs" dxfId="0" priority="3" operator="greaterThan">
      <formula>SUM($D$12:$D$14)*2</formula>
    </cfRule>
  </conditionalFormatting>
  <pageMargins left="0.7" right="0.7" top="0.75" bottom="0.75" header="0.3" footer="0.3"/>
  <pageSetup paperSize="9" scale="66" orientation="landscape" r:id="rId1"/>
  <ignoredErrors>
    <ignoredError sqref="E2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Leyenda</vt:lpstr>
      <vt:lpstr>RESUMEN</vt:lpstr>
      <vt:lpstr>Hoja1</vt:lpstr>
      <vt:lpstr>Talento_Joven</vt:lpstr>
      <vt:lpstr>Ferias_Talento_Joven</vt:lpstr>
      <vt:lpstr>Talento_Joven_Movilidad</vt:lpstr>
      <vt:lpstr>Ferias_Talento_Joven!Área_de_impresión</vt:lpstr>
      <vt:lpstr>RESUMEN!Área_de_impresión</vt:lpstr>
      <vt:lpstr>Talento_Joven_Movilidad!Área_de_impresión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Ernesto González</cp:lastModifiedBy>
  <dcterms:created xsi:type="dcterms:W3CDTF">2022-07-16T10:53:16Z</dcterms:created>
  <dcterms:modified xsi:type="dcterms:W3CDTF">2024-12-16T09:47:41Z</dcterms:modified>
</cp:coreProperties>
</file>