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628"/>
  <workbookPr/>
  <mc:AlternateContent xmlns:mc="http://schemas.openxmlformats.org/markup-compatibility/2006">
    <mc:Choice Requires="x15">
      <x15ac:absPath xmlns:x15ac="http://schemas.microsoft.com/office/spreadsheetml/2010/11/ac" url="\\Filesserver\Formacion\2024_PICE\00_MI\02_MI_Fondos_Adicionales_2024\"/>
    </mc:Choice>
  </mc:AlternateContent>
  <xr:revisionPtr revIDLastSave="0" documentId="13_ncr:1_{6EFD774A-AB37-4067-BC78-BB80E2F3E02B}" xr6:coauthVersionLast="47" xr6:coauthVersionMax="47" xr10:uidLastSave="{00000000-0000-0000-0000-000000000000}"/>
  <workbookProtection workbookAlgorithmName="SHA-512" workbookHashValue="64v/PmEQf4JYqmxDB33xigpLXFO0OGGbH0ktxmTT23AHMJgZZrijU2QK78Fja+x00UIJe0AzVRGwwxCcbAkfuw==" workbookSaltValue="8LFzQ5CPonwETcPE7Bip3w==" workbookSpinCount="100000" lockStructure="1"/>
  <bookViews>
    <workbookView xWindow="-108" yWindow="-108" windowWidth="30936" windowHeight="16776" tabRatio="828" activeTab="3" xr2:uid="{00000000-000D-0000-FFFF-FFFF00000000}"/>
  </bookViews>
  <sheets>
    <sheet name="RESUMEN" sheetId="21" r:id="rId1"/>
    <sheet name="EJ PICE - Talento Joven" sheetId="28" r:id="rId2"/>
    <sheet name="EJ - Ferias Talento Joven" sheetId="29" r:id="rId3"/>
    <sheet name="EJ - Talento Joven Movilidad" sheetId="27" r:id="rId4"/>
    <sheet name="Hoja1" sheetId="26" state="hidden" r:id="rId5"/>
  </sheets>
  <definedNames>
    <definedName name="_xlnm.Print_Area" localSheetId="2">'EJ - Ferias Talento Joven'!$A$1:$G$6</definedName>
    <definedName name="_xlnm.Print_Area" localSheetId="3">'EJ - Talento Joven Movilidad'!$A$1:$G$27</definedName>
    <definedName name="_xlnm.Print_Area" localSheetId="0">RESUMEN!$A$1:$E$6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6" i="29" l="1"/>
  <c r="C26" i="26"/>
  <c r="B26" i="26"/>
  <c r="D26" i="26" s="1"/>
  <c r="C25" i="26"/>
  <c r="D25" i="26" s="1"/>
  <c r="C22" i="26"/>
  <c r="D22" i="26" s="1"/>
  <c r="B22" i="26"/>
  <c r="C21" i="26"/>
  <c r="D21" i="26" s="1"/>
  <c r="C25" i="27" l="1"/>
  <c r="C24" i="27"/>
  <c r="C23" i="27"/>
  <c r="C22" i="27"/>
  <c r="C21" i="27"/>
  <c r="C9" i="28"/>
  <c r="C10" i="28"/>
  <c r="C11" i="28"/>
  <c r="C12" i="28"/>
  <c r="C13" i="28"/>
  <c r="C14" i="28"/>
  <c r="C15" i="28"/>
  <c r="C16" i="28"/>
  <c r="C17" i="28"/>
  <c r="C8" i="28"/>
  <c r="E5" i="29" l="1"/>
  <c r="F5" i="29" s="1"/>
  <c r="E4" i="29"/>
  <c r="F4" i="29" s="1"/>
  <c r="G4" i="29" s="1"/>
  <c r="E3" i="29"/>
  <c r="D20" i="28"/>
  <c r="E19" i="28"/>
  <c r="E18" i="28"/>
  <c r="F18" i="28" s="1"/>
  <c r="E17" i="28"/>
  <c r="E16" i="28"/>
  <c r="E15" i="28"/>
  <c r="E14" i="28"/>
  <c r="E13" i="28"/>
  <c r="E12" i="28"/>
  <c r="E11" i="28"/>
  <c r="E10" i="28"/>
  <c r="E9" i="28"/>
  <c r="E8" i="28"/>
  <c r="E7" i="28"/>
  <c r="F7" i="28" s="1"/>
  <c r="G7" i="28" s="1"/>
  <c r="E6" i="28"/>
  <c r="F6" i="28" s="1"/>
  <c r="D26" i="27"/>
  <c r="E25" i="27"/>
  <c r="E24" i="27"/>
  <c r="E23" i="27"/>
  <c r="E22" i="27"/>
  <c r="E21" i="27"/>
  <c r="E18" i="27"/>
  <c r="F18" i="27" s="1"/>
  <c r="D14" i="27"/>
  <c r="D13" i="27"/>
  <c r="E13" i="27" s="1"/>
  <c r="D12" i="27"/>
  <c r="D9" i="27"/>
  <c r="D8" i="27"/>
  <c r="E8" i="27" s="1"/>
  <c r="E7" i="27"/>
  <c r="F7" i="27" s="1"/>
  <c r="D7" i="27"/>
  <c r="D6" i="27"/>
  <c r="D15" i="27" l="1"/>
  <c r="E15" i="27" s="1"/>
  <c r="F15" i="27" s="1"/>
  <c r="F13" i="27"/>
  <c r="E6" i="29"/>
  <c r="C4" i="21" s="1"/>
  <c r="F10" i="28"/>
  <c r="G10" i="28" s="1"/>
  <c r="F12" i="28"/>
  <c r="G12" i="28" s="1"/>
  <c r="F17" i="28"/>
  <c r="G17" i="28" s="1"/>
  <c r="F11" i="28"/>
  <c r="G11" i="28" s="1"/>
  <c r="F14" i="28"/>
  <c r="G14" i="28" s="1"/>
  <c r="F9" i="28"/>
  <c r="G9" i="28" s="1"/>
  <c r="F13" i="28"/>
  <c r="G13" i="28" s="1"/>
  <c r="G6" i="28"/>
  <c r="F15" i="28"/>
  <c r="G15" i="28" s="1"/>
  <c r="E20" i="28"/>
  <c r="B3" i="28" s="1"/>
  <c r="C3" i="21" s="1"/>
  <c r="F8" i="28"/>
  <c r="F16" i="28"/>
  <c r="G16" i="28" s="1"/>
  <c r="G18" i="28"/>
  <c r="G5" i="29"/>
  <c r="F3" i="29"/>
  <c r="F6" i="29" s="1"/>
  <c r="F19" i="28"/>
  <c r="G19" i="28" s="1"/>
  <c r="G3" i="29"/>
  <c r="E26" i="27"/>
  <c r="F21" i="27"/>
  <c r="G21" i="27" s="1"/>
  <c r="F6" i="27"/>
  <c r="F22" i="27"/>
  <c r="G22" i="27" s="1"/>
  <c r="F23" i="27"/>
  <c r="G23" i="27" s="1"/>
  <c r="F24" i="27"/>
  <c r="G24" i="27" s="1"/>
  <c r="F25" i="27"/>
  <c r="G25" i="27" s="1"/>
  <c r="E14" i="27"/>
  <c r="F14" i="27" s="1"/>
  <c r="F8" i="27"/>
  <c r="E6" i="27"/>
  <c r="E9" i="27"/>
  <c r="E12" i="27"/>
  <c r="F12" i="27" s="1"/>
  <c r="B3" i="27" l="1"/>
  <c r="C5" i="21" s="1"/>
  <c r="D4" i="21"/>
  <c r="E4" i="21" s="1"/>
  <c r="D3" i="21"/>
  <c r="E3" i="21" s="1"/>
  <c r="G6" i="29"/>
  <c r="F20" i="28"/>
  <c r="C3" i="28" s="1"/>
  <c r="D3" i="28" s="1"/>
  <c r="G8" i="28"/>
  <c r="G20" i="28" s="1"/>
  <c r="G26" i="27"/>
  <c r="F26" i="27"/>
  <c r="C3" i="27" s="1"/>
  <c r="F9" i="27"/>
  <c r="D5" i="21" l="1"/>
  <c r="E5" i="21" s="1"/>
  <c r="C6" i="21"/>
  <c r="D3" i="27"/>
  <c r="D6" i="21" l="1"/>
  <c r="E6" i="21" l="1"/>
</calcChain>
</file>

<file path=xl/sharedStrings.xml><?xml version="1.0" encoding="utf-8"?>
<sst xmlns="http://schemas.openxmlformats.org/spreadsheetml/2006/main" count="128" uniqueCount="96">
  <si>
    <t>Coste Total</t>
  </si>
  <si>
    <t>Indicadores</t>
  </si>
  <si>
    <t>Presupuesto Total</t>
  </si>
  <si>
    <t>Nº Horas</t>
  </si>
  <si>
    <t>Formación Presencial</t>
  </si>
  <si>
    <t>CCT</t>
  </si>
  <si>
    <t>Tipo Formación</t>
  </si>
  <si>
    <t>Importe</t>
  </si>
  <si>
    <t>Ayuda FSE</t>
  </si>
  <si>
    <t>Programa</t>
  </si>
  <si>
    <t>FSE (69,64%)</t>
  </si>
  <si>
    <t>PROGRAMAS ÁREA EFE 2024</t>
  </si>
  <si>
    <t>Presupuesto por Tipo de Feria</t>
  </si>
  <si>
    <t>Introducir CCAA ---&gt;</t>
  </si>
  <si>
    <t>Andalucía</t>
  </si>
  <si>
    <t>Aragón</t>
  </si>
  <si>
    <t>Asturias</t>
  </si>
  <si>
    <t>Canarias</t>
  </si>
  <si>
    <t>Cantabria</t>
  </si>
  <si>
    <t>Castilla_La_Mancha</t>
  </si>
  <si>
    <t>Castilla_y_León</t>
  </si>
  <si>
    <t>Cataluña</t>
  </si>
  <si>
    <t>Ceuta</t>
  </si>
  <si>
    <t>Comunidad_Valenciana</t>
  </si>
  <si>
    <t>Extremadura</t>
  </si>
  <si>
    <t>Galicia</t>
  </si>
  <si>
    <t>Baleares</t>
  </si>
  <si>
    <t>La_Rioja</t>
  </si>
  <si>
    <t>Madrid</t>
  </si>
  <si>
    <t>Murcia</t>
  </si>
  <si>
    <t>Navarra</t>
  </si>
  <si>
    <t>País_Vasco</t>
  </si>
  <si>
    <t>FSE (69'64%)</t>
  </si>
  <si>
    <t>CCI (30'36%)</t>
  </si>
  <si>
    <t>Tipo de Gabinete</t>
  </si>
  <si>
    <t>Seleccionar Tipo Gabinete con una X</t>
  </si>
  <si>
    <t>Indicadores a Gestionar</t>
  </si>
  <si>
    <t>Gabinete 1</t>
  </si>
  <si>
    <t>Gabinete 2</t>
  </si>
  <si>
    <t>40-79</t>
  </si>
  <si>
    <t>Gabinete 3</t>
  </si>
  <si>
    <t>20-39</t>
  </si>
  <si>
    <t>Tipo Movilidades</t>
  </si>
  <si>
    <t>Importe Máx.</t>
  </si>
  <si>
    <t>Insertar Nº Movilidades</t>
  </si>
  <si>
    <t>3 Meses</t>
  </si>
  <si>
    <t>6 Meses</t>
  </si>
  <si>
    <t>Contratos</t>
  </si>
  <si>
    <t>Insertar Total Presupuesto Seguros 2024</t>
  </si>
  <si>
    <t>*El nº de Indicadores de Formación no podrá superar el doble del nº total de movilidades</t>
  </si>
  <si>
    <t>Tramo</t>
  </si>
  <si>
    <t>Fase</t>
  </si>
  <si>
    <t>Coste Tramo</t>
  </si>
  <si>
    <t>Tramo 0</t>
  </si>
  <si>
    <t>Atención Inicial e Inscripción</t>
  </si>
  <si>
    <t>Tramo 1</t>
  </si>
  <si>
    <t>Orientación Vocacional</t>
  </si>
  <si>
    <t>Tramo 2 - Formación Competencias</t>
  </si>
  <si>
    <t>Formación Presencial 30 horas</t>
  </si>
  <si>
    <t>Formación Presencial 60 horas</t>
  </si>
  <si>
    <t>Formación Presencial 90 horas</t>
  </si>
  <si>
    <t>Formación Presencial 120 horas</t>
  </si>
  <si>
    <t>Formación Presencial 150 horas</t>
  </si>
  <si>
    <t>Tramo 3 - Formación Necesidades Empresas</t>
  </si>
  <si>
    <t>Tramo 4</t>
  </si>
  <si>
    <t>Acompañamiento</t>
  </si>
  <si>
    <t>Tramo 5</t>
  </si>
  <si>
    <t>Ayuda por contratación (mínimo 6 meses)</t>
  </si>
  <si>
    <t>Nº Beneficiarios SNGJ por Tipo de Feria</t>
  </si>
  <si>
    <t>EMPLEO JUVENIL</t>
  </si>
  <si>
    <t>PICE - Talento Joven</t>
  </si>
  <si>
    <t>Ferias Talento Joven</t>
  </si>
  <si>
    <t>Talento Joven Movilidad</t>
  </si>
  <si>
    <t>Feria Talento Joven – Tipo A</t>
  </si>
  <si>
    <t>Feria Talento Joven – Tipo B</t>
  </si>
  <si>
    <t>Feria Talento Joven – Tipo C</t>
  </si>
  <si>
    <t>FERIAS TALENTO JOVEN 2024</t>
  </si>
  <si>
    <t>TALENTO JOVEN MOVILIDAD</t>
  </si>
  <si>
    <t>Total Presupuesto Gabinete Talento Joven Movilidad 2024</t>
  </si>
  <si>
    <t>Total Presupuesto Movilidades 2024 (ajustar nº movilidades a tipo de gabinete)</t>
  </si>
  <si>
    <t>Fondos Adicionales</t>
  </si>
  <si>
    <t>Petición Fondos Adicionales Talento Joven 2024</t>
  </si>
  <si>
    <t>Ferias Adicionales</t>
  </si>
  <si>
    <t xml:space="preserve">Petición Fondos Adicionales </t>
  </si>
  <si>
    <t>Petición Fondos Adicionales  Formación Talento Joven Movilidad 2024</t>
  </si>
  <si>
    <t xml:space="preserve">Presupuesto Total Petición Fondos Adicionales </t>
  </si>
  <si>
    <t>Fondos Adicionales Empleo Juvenil 2024</t>
  </si>
  <si>
    <t>Presupuesto Fase 1
Emprendedores</t>
  </si>
  <si>
    <t>Importe Total Gabinete</t>
  </si>
  <si>
    <t>Cofinanciación FSE+ (69,64%)</t>
  </si>
  <si>
    <t>Cofinanciación Nacional (30,36%)</t>
  </si>
  <si>
    <t>Presupuesto Fase 2
Proyectos</t>
  </si>
  <si>
    <t>Presupuesto Máximo Elegible</t>
  </si>
  <si>
    <t>Insertar Nº de Ferias según tipo (máximo 4)</t>
  </si>
  <si>
    <t>Insertar CCAA en pestaña "Resumen"</t>
  </si>
  <si>
    <t>Nº máximo de Ferias Talento Joven =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</si>
</sst>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#,##0.00\ &quot;€&quot;"/>
  </numFmts>
  <fonts count="21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000000"/>
      <name val="Times New Roman"/>
      <family val="1"/>
    </font>
    <font>
      <i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theme="1"/>
      <name val="Calibri"/>
      <family val="2"/>
    </font>
    <font>
      <sz val="11"/>
      <color rgb="FF000000"/>
      <name val="Calibri"/>
      <family val="2"/>
    </font>
    <font>
      <sz val="11"/>
      <name val="Calibri"/>
      <family val="2"/>
    </font>
    <font>
      <sz val="11"/>
      <color rgb="FFFFFFFF"/>
      <name val="Calibri"/>
      <family val="2"/>
      <scheme val="minor"/>
    </font>
    <font>
      <b/>
      <sz val="11"/>
      <color rgb="FFFFFFFF"/>
      <name val="Calibri"/>
      <family val="2"/>
      <scheme val="minor"/>
    </font>
    <font>
      <i/>
      <sz val="9"/>
      <color theme="1"/>
      <name val="Calibri"/>
      <family val="2"/>
      <scheme val="minor"/>
    </font>
    <font>
      <sz val="10"/>
      <color rgb="FFFFFFFF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color rgb="FF000000"/>
      <name val="Calibri"/>
      <family val="2"/>
    </font>
  </fonts>
  <fills count="1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rgb="FF4F81BD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3" tint="0.89999084444715716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5">
    <xf numFmtId="0" fontId="0" fillId="0" borderId="0"/>
    <xf numFmtId="0" fontId="3" fillId="0" borderId="0"/>
    <xf numFmtId="44" fontId="4" fillId="0" borderId="0" applyFont="0" applyFill="0" applyBorder="0" applyAlignment="0" applyProtection="0"/>
    <xf numFmtId="0" fontId="6" fillId="0" borderId="0"/>
    <xf numFmtId="44" fontId="6" fillId="0" borderId="0" applyFont="0" applyFill="0" applyBorder="0" applyAlignment="0" applyProtection="0"/>
  </cellStyleXfs>
  <cellXfs count="80">
    <xf numFmtId="0" fontId="0" fillId="0" borderId="0" xfId="0"/>
    <xf numFmtId="3" fontId="8" fillId="0" borderId="1" xfId="0" applyNumberFormat="1" applyFont="1" applyBorder="1" applyAlignment="1" applyProtection="1">
      <alignment horizontal="center" vertical="center"/>
      <protection hidden="1"/>
    </xf>
    <xf numFmtId="0" fontId="7" fillId="0" borderId="6" xfId="0" applyFont="1" applyBorder="1"/>
    <xf numFmtId="0" fontId="0" fillId="5" borderId="1" xfId="0" applyFill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1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/>
    </xf>
    <xf numFmtId="164" fontId="0" fillId="0" borderId="1" xfId="0" applyNumberFormat="1" applyBorder="1" applyAlignment="1">
      <alignment horizontal="center"/>
    </xf>
    <xf numFmtId="164" fontId="2" fillId="0" borderId="1" xfId="0" applyNumberFormat="1" applyFont="1" applyBorder="1" applyAlignment="1">
      <alignment horizontal="center" vertical="center"/>
    </xf>
    <xf numFmtId="4" fontId="9" fillId="0" borderId="1" xfId="0" applyNumberFormat="1" applyFont="1" applyBorder="1" applyAlignment="1">
      <alignment horizontal="center" vertical="center"/>
    </xf>
    <xf numFmtId="0" fontId="10" fillId="7" borderId="0" xfId="0" applyFont="1" applyFill="1"/>
    <xf numFmtId="0" fontId="11" fillId="0" borderId="1" xfId="0" applyFont="1" applyBorder="1"/>
    <xf numFmtId="8" fontId="12" fillId="8" borderId="1" xfId="0" applyNumberFormat="1" applyFont="1" applyFill="1" applyBorder="1" applyAlignment="1">
      <alignment horizontal="center"/>
    </xf>
    <xf numFmtId="8" fontId="12" fillId="7" borderId="1" xfId="0" applyNumberFormat="1" applyFont="1" applyFill="1" applyBorder="1" applyAlignment="1">
      <alignment horizontal="center" vertical="center"/>
    </xf>
    <xf numFmtId="8" fontId="12" fillId="7" borderId="1" xfId="0" applyNumberFormat="1" applyFont="1" applyFill="1" applyBorder="1" applyAlignment="1">
      <alignment horizontal="center"/>
    </xf>
    <xf numFmtId="0" fontId="13" fillId="0" borderId="1" xfId="0" applyFont="1" applyBorder="1"/>
    <xf numFmtId="0" fontId="2" fillId="2" borderId="1" xfId="0" applyFont="1" applyFill="1" applyBorder="1" applyAlignment="1">
      <alignment horizontal="right"/>
    </xf>
    <xf numFmtId="0" fontId="2" fillId="2" borderId="1" xfId="0" applyFont="1" applyFill="1" applyBorder="1"/>
    <xf numFmtId="0" fontId="0" fillId="4" borderId="1" xfId="0" applyFill="1" applyBorder="1" applyAlignment="1">
      <alignment horizontal="center"/>
    </xf>
    <xf numFmtId="164" fontId="2" fillId="0" borderId="1" xfId="0" applyNumberFormat="1" applyFont="1" applyBorder="1" applyAlignment="1">
      <alignment horizontal="center"/>
    </xf>
    <xf numFmtId="0" fontId="0" fillId="0" borderId="0" xfId="0" applyProtection="1">
      <protection hidden="1"/>
    </xf>
    <xf numFmtId="0" fontId="0" fillId="5" borderId="1" xfId="0" applyFill="1" applyBorder="1" applyAlignment="1" applyProtection="1">
      <alignment horizontal="center" vertical="center"/>
      <protection hidden="1"/>
    </xf>
    <xf numFmtId="0" fontId="0" fillId="0" borderId="1" xfId="0" applyBorder="1" applyAlignment="1" applyProtection="1">
      <alignment horizontal="right"/>
      <protection hidden="1"/>
    </xf>
    <xf numFmtId="164" fontId="0" fillId="0" borderId="1" xfId="0" applyNumberFormat="1" applyBorder="1" applyAlignment="1" applyProtection="1">
      <alignment horizontal="center" vertical="center"/>
      <protection hidden="1"/>
    </xf>
    <xf numFmtId="0" fontId="14" fillId="10" borderId="1" xfId="0" applyFont="1" applyFill="1" applyBorder="1" applyAlignment="1" applyProtection="1">
      <alignment horizontal="center" vertical="center" wrapText="1"/>
      <protection hidden="1"/>
    </xf>
    <xf numFmtId="0" fontId="15" fillId="10" borderId="1" xfId="0" applyFont="1" applyFill="1" applyBorder="1" applyAlignment="1" applyProtection="1">
      <alignment horizontal="center" vertical="center" wrapText="1"/>
      <protection hidden="1"/>
    </xf>
    <xf numFmtId="164" fontId="0" fillId="3" borderId="1" xfId="0" applyNumberFormat="1" applyFill="1" applyBorder="1" applyAlignment="1" applyProtection="1">
      <alignment horizontal="center" vertical="center"/>
      <protection locked="0" hidden="1"/>
    </xf>
    <xf numFmtId="0" fontId="0" fillId="0" borderId="1" xfId="0" applyBorder="1" applyAlignment="1" applyProtection="1">
      <alignment horizontal="center" vertical="center"/>
      <protection hidden="1"/>
    </xf>
    <xf numFmtId="0" fontId="0" fillId="0" borderId="1" xfId="0" applyBorder="1" applyProtection="1">
      <protection hidden="1"/>
    </xf>
    <xf numFmtId="0" fontId="0" fillId="3" borderId="1" xfId="0" applyFill="1" applyBorder="1" applyAlignment="1" applyProtection="1">
      <alignment horizontal="center" vertical="center"/>
      <protection locked="0" hidden="1"/>
    </xf>
    <xf numFmtId="0" fontId="0" fillId="5" borderId="1" xfId="0" applyFill="1" applyBorder="1" applyAlignment="1" applyProtection="1">
      <alignment horizontal="right" vertical="center" wrapText="1"/>
      <protection hidden="1"/>
    </xf>
    <xf numFmtId="3" fontId="0" fillId="3" borderId="1" xfId="0" applyNumberFormat="1" applyFill="1" applyBorder="1" applyAlignment="1" applyProtection="1">
      <alignment horizontal="center" vertical="center"/>
      <protection locked="0" hidden="1"/>
    </xf>
    <xf numFmtId="3" fontId="0" fillId="0" borderId="1" xfId="0" applyNumberFormat="1" applyBorder="1" applyAlignment="1" applyProtection="1">
      <alignment horizontal="center" vertical="center"/>
      <protection hidden="1"/>
    </xf>
    <xf numFmtId="0" fontId="16" fillId="0" borderId="0" xfId="0" applyFont="1" applyProtection="1">
      <protection hidden="1"/>
    </xf>
    <xf numFmtId="0" fontId="0" fillId="0" borderId="1" xfId="0" applyBorder="1" applyAlignment="1">
      <alignment horizontal="right"/>
    </xf>
    <xf numFmtId="0" fontId="17" fillId="10" borderId="1" xfId="0" applyFont="1" applyFill="1" applyBorder="1" applyAlignment="1">
      <alignment horizontal="center" vertical="center" wrapText="1"/>
    </xf>
    <xf numFmtId="0" fontId="18" fillId="2" borderId="1" xfId="0" applyFont="1" applyFill="1" applyBorder="1" applyAlignment="1">
      <alignment horizontal="center" vertical="center" wrapText="1"/>
    </xf>
    <xf numFmtId="4" fontId="18" fillId="0" borderId="1" xfId="0" applyNumberFormat="1" applyFont="1" applyBorder="1" applyAlignment="1">
      <alignment horizontal="center" vertical="center"/>
    </xf>
    <xf numFmtId="3" fontId="5" fillId="3" borderId="1" xfId="0" applyNumberFormat="1" applyFont="1" applyFill="1" applyBorder="1" applyAlignment="1" applyProtection="1">
      <alignment horizontal="center" vertical="center"/>
      <protection locked="0"/>
    </xf>
    <xf numFmtId="164" fontId="5" fillId="0" borderId="1" xfId="0" applyNumberFormat="1" applyFont="1" applyBorder="1" applyAlignment="1">
      <alignment horizontal="center" vertical="center"/>
    </xf>
    <xf numFmtId="3" fontId="19" fillId="0" borderId="1" xfId="0" applyNumberFormat="1" applyFont="1" applyBorder="1" applyAlignment="1">
      <alignment horizontal="center" vertical="center"/>
    </xf>
    <xf numFmtId="164" fontId="19" fillId="0" borderId="1" xfId="0" applyNumberFormat="1" applyFont="1" applyBorder="1" applyAlignment="1">
      <alignment horizontal="center" vertical="center"/>
    </xf>
    <xf numFmtId="0" fontId="0" fillId="11" borderId="1" xfId="0" applyFill="1" applyBorder="1" applyAlignment="1">
      <alignment horizontal="center" vertical="center" wrapText="1"/>
    </xf>
    <xf numFmtId="0" fontId="0" fillId="0" borderId="1" xfId="0" applyBorder="1" applyAlignment="1" applyProtection="1">
      <alignment horizontal="center"/>
      <protection locked="0"/>
    </xf>
    <xf numFmtId="0" fontId="1" fillId="6" borderId="6" xfId="0" applyFont="1" applyFill="1" applyBorder="1" applyAlignment="1">
      <alignment horizontal="right" vertical="center" wrapText="1"/>
    </xf>
    <xf numFmtId="0" fontId="10" fillId="7" borderId="0" xfId="0" applyFont="1" applyFill="1" applyAlignment="1">
      <alignment horizontal="center" vertical="center"/>
    </xf>
    <xf numFmtId="0" fontId="2" fillId="3" borderId="1" xfId="0" applyFont="1" applyFill="1" applyBorder="1" applyAlignment="1" applyProtection="1">
      <alignment horizontal="center"/>
      <protection locked="0"/>
    </xf>
    <xf numFmtId="0" fontId="20" fillId="12" borderId="1" xfId="0" applyFont="1" applyFill="1" applyBorder="1" applyAlignment="1">
      <alignment horizontal="center" vertical="center" wrapText="1"/>
    </xf>
    <xf numFmtId="0" fontId="12" fillId="12" borderId="1" xfId="0" applyFont="1" applyFill="1" applyBorder="1" applyAlignment="1">
      <alignment horizontal="center" vertical="center" wrapText="1"/>
    </xf>
    <xf numFmtId="0" fontId="20" fillId="3" borderId="1" xfId="0" applyFont="1" applyFill="1" applyBorder="1" applyAlignment="1">
      <alignment horizontal="center" vertical="center" wrapText="1"/>
    </xf>
    <xf numFmtId="44" fontId="12" fillId="3" borderId="1" xfId="2" applyFont="1" applyFill="1" applyBorder="1" applyAlignment="1">
      <alignment horizontal="center" vertical="center" wrapText="1"/>
    </xf>
    <xf numFmtId="8" fontId="12" fillId="7" borderId="1" xfId="0" applyNumberFormat="1" applyFont="1" applyFill="1" applyBorder="1" applyAlignment="1">
      <alignment horizontal="center" vertical="center" wrapText="1"/>
    </xf>
    <xf numFmtId="44" fontId="11" fillId="7" borderId="1" xfId="0" applyNumberFormat="1" applyFont="1" applyFill="1" applyBorder="1" applyAlignment="1">
      <alignment horizontal="center" vertical="center" wrapText="1"/>
    </xf>
    <xf numFmtId="44" fontId="12" fillId="3" borderId="1" xfId="0" applyNumberFormat="1" applyFont="1" applyFill="1" applyBorder="1" applyAlignment="1">
      <alignment horizontal="center" vertical="center" wrapText="1"/>
    </xf>
    <xf numFmtId="8" fontId="20" fillId="3" borderId="1" xfId="0" applyNumberFormat="1" applyFont="1" applyFill="1" applyBorder="1" applyAlignment="1">
      <alignment horizontal="center" vertical="center"/>
    </xf>
    <xf numFmtId="8" fontId="11" fillId="7" borderId="1" xfId="0" applyNumberFormat="1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2" fillId="4" borderId="3" xfId="0" applyFont="1" applyFill="1" applyBorder="1" applyAlignment="1">
      <alignment horizontal="right"/>
    </xf>
    <xf numFmtId="0" fontId="2" fillId="4" borderId="4" xfId="0" applyFont="1" applyFill="1" applyBorder="1" applyAlignment="1">
      <alignment horizontal="right"/>
    </xf>
    <xf numFmtId="0" fontId="1" fillId="6" borderId="5" xfId="0" applyFont="1" applyFill="1" applyBorder="1" applyAlignment="1">
      <alignment horizontal="center" vertical="center"/>
    </xf>
    <xf numFmtId="0" fontId="1" fillId="6" borderId="2" xfId="0" applyFont="1" applyFill="1" applyBorder="1" applyAlignment="1">
      <alignment horizontal="center" vertical="center"/>
    </xf>
    <xf numFmtId="0" fontId="1" fillId="9" borderId="1" xfId="0" applyFont="1" applyFill="1" applyBorder="1" applyAlignment="1">
      <alignment horizontal="center" vertical="center"/>
    </xf>
    <xf numFmtId="0" fontId="17" fillId="10" borderId="1" xfId="0" applyFont="1" applyFill="1" applyBorder="1" applyAlignment="1">
      <alignment horizontal="center" vertical="center" wrapText="1"/>
    </xf>
    <xf numFmtId="4" fontId="19" fillId="0" borderId="1" xfId="0" applyNumberFormat="1" applyFont="1" applyBorder="1" applyAlignment="1">
      <alignment horizontal="right" vertical="center"/>
    </xf>
    <xf numFmtId="0" fontId="1" fillId="6" borderId="5" xfId="0" applyFont="1" applyFill="1" applyBorder="1" applyAlignment="1">
      <alignment horizontal="center" vertical="center" wrapText="1"/>
    </xf>
    <xf numFmtId="0" fontId="1" fillId="6" borderId="2" xfId="0" applyFont="1" applyFill="1" applyBorder="1" applyAlignment="1">
      <alignment horizontal="center" vertical="center" wrapText="1"/>
    </xf>
    <xf numFmtId="0" fontId="1" fillId="6" borderId="8" xfId="0" applyFont="1" applyFill="1" applyBorder="1" applyAlignment="1">
      <alignment horizontal="right" vertical="center" wrapText="1"/>
    </xf>
    <xf numFmtId="0" fontId="1" fillId="6" borderId="6" xfId="0" applyFont="1" applyFill="1" applyBorder="1" applyAlignment="1">
      <alignment horizontal="right" vertical="center" wrapText="1"/>
    </xf>
    <xf numFmtId="0" fontId="1" fillId="9" borderId="1" xfId="0" applyFont="1" applyFill="1" applyBorder="1" applyAlignment="1" applyProtection="1">
      <alignment horizontal="center" vertical="center"/>
      <protection hidden="1"/>
    </xf>
    <xf numFmtId="0" fontId="0" fillId="5" borderId="1" xfId="0" applyFill="1" applyBorder="1" applyAlignment="1" applyProtection="1">
      <alignment horizontal="right" vertical="center"/>
      <protection hidden="1"/>
    </xf>
    <xf numFmtId="0" fontId="0" fillId="5" borderId="3" xfId="0" applyFill="1" applyBorder="1" applyAlignment="1" applyProtection="1">
      <alignment horizontal="right" vertical="center" wrapText="1"/>
      <protection hidden="1"/>
    </xf>
    <xf numFmtId="0" fontId="0" fillId="5" borderId="4" xfId="0" applyFill="1" applyBorder="1" applyAlignment="1" applyProtection="1">
      <alignment horizontal="right" vertical="center" wrapText="1"/>
      <protection hidden="1"/>
    </xf>
    <xf numFmtId="0" fontId="8" fillId="2" borderId="5" xfId="0" applyFont="1" applyFill="1" applyBorder="1" applyAlignment="1" applyProtection="1">
      <alignment horizontal="center" vertical="center" wrapText="1"/>
      <protection hidden="1"/>
    </xf>
    <xf numFmtId="0" fontId="8" fillId="2" borderId="7" xfId="0" applyFont="1" applyFill="1" applyBorder="1" applyAlignment="1" applyProtection="1">
      <alignment horizontal="center" vertical="center" wrapText="1"/>
      <protection hidden="1"/>
    </xf>
    <xf numFmtId="0" fontId="8" fillId="2" borderId="2" xfId="0" applyFont="1" applyFill="1" applyBorder="1" applyAlignment="1" applyProtection="1">
      <alignment horizontal="center" vertical="center" wrapText="1"/>
      <protection hidden="1"/>
    </xf>
    <xf numFmtId="0" fontId="2" fillId="5" borderId="1" xfId="0" applyFont="1" applyFill="1" applyBorder="1" applyAlignment="1" applyProtection="1">
      <alignment horizontal="right" vertical="center"/>
      <protection hidden="1"/>
    </xf>
  </cellXfs>
  <cellStyles count="5">
    <cellStyle name="Moneda" xfId="2" builtinId="4"/>
    <cellStyle name="Moneda 2" xfId="4" xr:uid="{00000000-0005-0000-0000-000001000000}"/>
    <cellStyle name="Normal" xfId="0" builtinId="0"/>
    <cellStyle name="Normal 2" xfId="1" xr:uid="{00000000-0005-0000-0000-000003000000}"/>
    <cellStyle name="Normal 3" xfId="3" xr:uid="{00000000-0005-0000-0000-000004000000}"/>
  </cellStyles>
  <dxfs count="3"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5" tint="-0.249977111117893"/>
  </sheetPr>
  <dimension ref="A1:E6"/>
  <sheetViews>
    <sheetView view="pageBreakPreview" zoomScale="145" zoomScaleNormal="145" zoomScaleSheetLayoutView="145" workbookViewId="0">
      <selection activeCell="C9" sqref="C9"/>
    </sheetView>
  </sheetViews>
  <sheetFormatPr baseColWidth="10" defaultRowHeight="14.4" x14ac:dyDescent="0.3"/>
  <cols>
    <col min="1" max="1" width="16.44140625" customWidth="1"/>
    <col min="2" max="5" width="31" customWidth="1"/>
  </cols>
  <sheetData>
    <row r="1" spans="1:5" x14ac:dyDescent="0.3">
      <c r="A1" s="56" t="s">
        <v>11</v>
      </c>
      <c r="B1" s="57"/>
      <c r="C1" s="16" t="s">
        <v>13</v>
      </c>
      <c r="D1" s="46"/>
      <c r="E1" s="17"/>
    </row>
    <row r="2" spans="1:5" x14ac:dyDescent="0.3">
      <c r="A2" s="18"/>
      <c r="B2" s="18" t="s">
        <v>9</v>
      </c>
      <c r="C2" s="18" t="s">
        <v>0</v>
      </c>
      <c r="D2" s="18" t="s">
        <v>8</v>
      </c>
      <c r="E2" s="18" t="s">
        <v>5</v>
      </c>
    </row>
    <row r="3" spans="1:5" x14ac:dyDescent="0.3">
      <c r="A3" s="58" t="s">
        <v>69</v>
      </c>
      <c r="B3" s="6" t="s">
        <v>70</v>
      </c>
      <c r="C3" s="7">
        <f>'EJ PICE - Talento Joven'!B3</f>
        <v>0</v>
      </c>
      <c r="D3" s="7">
        <f>C3*0.6964</f>
        <v>0</v>
      </c>
      <c r="E3" s="7">
        <f>C3-D3</f>
        <v>0</v>
      </c>
    </row>
    <row r="4" spans="1:5" x14ac:dyDescent="0.3">
      <c r="A4" s="59"/>
      <c r="B4" s="6" t="s">
        <v>71</v>
      </c>
      <c r="C4" s="7">
        <f>'EJ - Ferias Talento Joven'!E6</f>
        <v>0</v>
      </c>
      <c r="D4" s="7">
        <f t="shared" ref="D4:D5" si="0">C4*0.6964</f>
        <v>0</v>
      </c>
      <c r="E4" s="7">
        <f t="shared" ref="E4:E5" si="1">C4-D4</f>
        <v>0</v>
      </c>
    </row>
    <row r="5" spans="1:5" x14ac:dyDescent="0.3">
      <c r="A5" s="60"/>
      <c r="B5" s="6" t="s">
        <v>72</v>
      </c>
      <c r="C5" s="7">
        <f>'EJ - Talento Joven Movilidad'!B3</f>
        <v>0</v>
      </c>
      <c r="D5" s="7">
        <f t="shared" si="0"/>
        <v>0</v>
      </c>
      <c r="E5" s="7">
        <f t="shared" si="1"/>
        <v>0</v>
      </c>
    </row>
    <row r="6" spans="1:5" x14ac:dyDescent="0.3">
      <c r="A6" s="61" t="s">
        <v>86</v>
      </c>
      <c r="B6" s="62"/>
      <c r="C6" s="19">
        <f>SUM(C3:C5)</f>
        <v>0</v>
      </c>
      <c r="D6" s="19">
        <f>SUM(D3:D5)</f>
        <v>0</v>
      </c>
      <c r="E6" s="19">
        <f>SUM(E3:E5)</f>
        <v>0</v>
      </c>
    </row>
  </sheetData>
  <sheetProtection algorithmName="SHA-512" hashValue="1siApmGz878tzs0xqWClMgfZ8lXiy7QbCgvq/Wd/TCJ8fVqv+iz6zq8GHXYRYtHJqTNa5bm1ZHuyuVwaqTs0wA==" saltValue="QfwpD58zs8FMKiXUsUCTiQ==" spinCount="100000" sheet="1" objects="1" scenarios="1"/>
  <mergeCells count="3">
    <mergeCell ref="A1:B1"/>
    <mergeCell ref="A3:A5"/>
    <mergeCell ref="A6:B6"/>
  </mergeCell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1EFF762B-33CF-4ECA-A72F-AC78A373CD6E}">
          <x14:formula1>
            <xm:f>Hoja1!$A$1:$A$18</xm:f>
          </x14:formula1>
          <xm:sqref>D1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F44783-41B2-4158-B63B-9AEAE6A3AC5E}">
  <sheetPr>
    <tabColor theme="4" tint="0.39997558519241921"/>
    <pageSetUpPr fitToPage="1"/>
  </sheetPr>
  <dimension ref="A1:G20"/>
  <sheetViews>
    <sheetView showGridLines="0" view="pageBreakPreview" zoomScale="70" zoomScaleNormal="85" zoomScaleSheetLayoutView="70" workbookViewId="0">
      <selection activeCell="D6" sqref="D6:D18"/>
    </sheetView>
  </sheetViews>
  <sheetFormatPr baseColWidth="10" defaultColWidth="11.44140625" defaultRowHeight="14.4" x14ac:dyDescent="0.3"/>
  <cols>
    <col min="1" max="8" width="24.6640625" customWidth="1"/>
    <col min="9" max="9" width="15.6640625" customWidth="1"/>
  </cols>
  <sheetData>
    <row r="1" spans="1:7" ht="15.75" customHeight="1" x14ac:dyDescent="0.3">
      <c r="A1" s="63" t="s">
        <v>80</v>
      </c>
      <c r="B1" s="65" t="s">
        <v>70</v>
      </c>
      <c r="C1" s="65"/>
      <c r="D1" s="65"/>
    </row>
    <row r="2" spans="1:7" x14ac:dyDescent="0.3">
      <c r="A2" s="64"/>
      <c r="B2" s="3" t="s">
        <v>0</v>
      </c>
      <c r="C2" s="3" t="s">
        <v>32</v>
      </c>
      <c r="D2" s="3" t="s">
        <v>33</v>
      </c>
      <c r="E2" s="10"/>
      <c r="F2" s="45" t="s">
        <v>94</v>
      </c>
      <c r="G2" s="10"/>
    </row>
    <row r="3" spans="1:7" x14ac:dyDescent="0.3">
      <c r="A3" s="34" t="s">
        <v>2</v>
      </c>
      <c r="B3" s="4">
        <f>E20</f>
        <v>0</v>
      </c>
      <c r="C3" s="4">
        <f>F20</f>
        <v>0</v>
      </c>
      <c r="D3" s="7">
        <f>B3-C3</f>
        <v>0</v>
      </c>
    </row>
    <row r="5" spans="1:7" x14ac:dyDescent="0.3">
      <c r="A5" s="35" t="s">
        <v>50</v>
      </c>
      <c r="B5" s="35" t="s">
        <v>51</v>
      </c>
      <c r="C5" s="35" t="s">
        <v>52</v>
      </c>
      <c r="D5" s="35" t="s">
        <v>1</v>
      </c>
      <c r="E5" s="35" t="s">
        <v>0</v>
      </c>
      <c r="F5" s="35" t="s">
        <v>32</v>
      </c>
      <c r="G5" s="35" t="s">
        <v>33</v>
      </c>
    </row>
    <row r="6" spans="1:7" ht="24.6" customHeight="1" x14ac:dyDescent="0.3">
      <c r="A6" s="35" t="s">
        <v>53</v>
      </c>
      <c r="B6" s="36" t="s">
        <v>54</v>
      </c>
      <c r="C6" s="37">
        <v>57.69</v>
      </c>
      <c r="D6" s="38"/>
      <c r="E6" s="39">
        <f t="shared" ref="E6:E18" si="0">IFERROR(+C6*D6,"---")</f>
        <v>0</v>
      </c>
      <c r="F6" s="39">
        <f>+E6*69.64%</f>
        <v>0</v>
      </c>
      <c r="G6" s="39">
        <f>+E6-F6</f>
        <v>0</v>
      </c>
    </row>
    <row r="7" spans="1:7" x14ac:dyDescent="0.3">
      <c r="A7" s="35" t="s">
        <v>55</v>
      </c>
      <c r="B7" s="36" t="s">
        <v>56</v>
      </c>
      <c r="C7" s="37">
        <v>230.75</v>
      </c>
      <c r="D7" s="38"/>
      <c r="E7" s="39">
        <f t="shared" si="0"/>
        <v>0</v>
      </c>
      <c r="F7" s="39">
        <f t="shared" ref="F7:F19" si="1">+E7*69.64%</f>
        <v>0</v>
      </c>
      <c r="G7" s="39">
        <f t="shared" ref="G7:G19" si="2">+E7-F7</f>
        <v>0</v>
      </c>
    </row>
    <row r="8" spans="1:7" ht="27.6" x14ac:dyDescent="0.3">
      <c r="A8" s="66" t="s">
        <v>57</v>
      </c>
      <c r="B8" s="36" t="s">
        <v>58</v>
      </c>
      <c r="C8" s="9">
        <f>IFERROR(VLOOKUP(RESUMEN!$D$1,Hoja1!$A$1:$B$18,2,FALSE),0)</f>
        <v>0</v>
      </c>
      <c r="D8" s="38"/>
      <c r="E8" s="39">
        <f t="shared" si="0"/>
        <v>0</v>
      </c>
      <c r="F8" s="39">
        <f t="shared" si="1"/>
        <v>0</v>
      </c>
      <c r="G8" s="39">
        <f t="shared" si="2"/>
        <v>0</v>
      </c>
    </row>
    <row r="9" spans="1:7" ht="27.6" x14ac:dyDescent="0.3">
      <c r="A9" s="66"/>
      <c r="B9" s="36" t="s">
        <v>59</v>
      </c>
      <c r="C9" s="9">
        <f>IFERROR(VLOOKUP(RESUMEN!$D$1,Hoja1!$A$1:$B$18,2,FALSE),0)</f>
        <v>0</v>
      </c>
      <c r="D9" s="38"/>
      <c r="E9" s="39">
        <f t="shared" si="0"/>
        <v>0</v>
      </c>
      <c r="F9" s="39">
        <f t="shared" si="1"/>
        <v>0</v>
      </c>
      <c r="G9" s="39">
        <f t="shared" si="2"/>
        <v>0</v>
      </c>
    </row>
    <row r="10" spans="1:7" ht="27.6" x14ac:dyDescent="0.3">
      <c r="A10" s="66"/>
      <c r="B10" s="36" t="s">
        <v>60</v>
      </c>
      <c r="C10" s="9">
        <f>IFERROR(VLOOKUP(RESUMEN!$D$1,Hoja1!$A$1:$B$18,2,FALSE),0)</f>
        <v>0</v>
      </c>
      <c r="D10" s="38"/>
      <c r="E10" s="39">
        <f t="shared" si="0"/>
        <v>0</v>
      </c>
      <c r="F10" s="39">
        <f t="shared" si="1"/>
        <v>0</v>
      </c>
      <c r="G10" s="39">
        <f t="shared" si="2"/>
        <v>0</v>
      </c>
    </row>
    <row r="11" spans="1:7" ht="27.6" x14ac:dyDescent="0.3">
      <c r="A11" s="66"/>
      <c r="B11" s="36" t="s">
        <v>61</v>
      </c>
      <c r="C11" s="9">
        <f>IFERROR(VLOOKUP(RESUMEN!$D$1,Hoja1!$A$1:$B$18,2,FALSE),0)</f>
        <v>0</v>
      </c>
      <c r="D11" s="38"/>
      <c r="E11" s="39">
        <f t="shared" si="0"/>
        <v>0</v>
      </c>
      <c r="F11" s="39">
        <f t="shared" si="1"/>
        <v>0</v>
      </c>
      <c r="G11" s="39">
        <f t="shared" si="2"/>
        <v>0</v>
      </c>
    </row>
    <row r="12" spans="1:7" ht="27.6" x14ac:dyDescent="0.3">
      <c r="A12" s="66"/>
      <c r="B12" s="36" t="s">
        <v>62</v>
      </c>
      <c r="C12" s="9">
        <f>IFERROR(VLOOKUP(RESUMEN!$D$1,Hoja1!$A$1:$B$18,2,FALSE),0)</f>
        <v>0</v>
      </c>
      <c r="D12" s="38"/>
      <c r="E12" s="39">
        <f t="shared" si="0"/>
        <v>0</v>
      </c>
      <c r="F12" s="39">
        <f t="shared" si="1"/>
        <v>0</v>
      </c>
      <c r="G12" s="39">
        <f t="shared" si="2"/>
        <v>0</v>
      </c>
    </row>
    <row r="13" spans="1:7" ht="27.6" x14ac:dyDescent="0.3">
      <c r="A13" s="66" t="s">
        <v>63</v>
      </c>
      <c r="B13" s="36" t="s">
        <v>58</v>
      </c>
      <c r="C13" s="9">
        <f>IFERROR(VLOOKUP(RESUMEN!$D$1,Hoja1!$A$1:$B$18,2,FALSE),0)</f>
        <v>0</v>
      </c>
      <c r="D13" s="38"/>
      <c r="E13" s="39">
        <f t="shared" si="0"/>
        <v>0</v>
      </c>
      <c r="F13" s="39">
        <f t="shared" si="1"/>
        <v>0</v>
      </c>
      <c r="G13" s="39">
        <f t="shared" si="2"/>
        <v>0</v>
      </c>
    </row>
    <row r="14" spans="1:7" ht="27.6" x14ac:dyDescent="0.3">
      <c r="A14" s="66"/>
      <c r="B14" s="36" t="s">
        <v>59</v>
      </c>
      <c r="C14" s="9">
        <f>IFERROR(VLOOKUP(RESUMEN!$D$1,Hoja1!$A$1:$B$18,2,FALSE),0)</f>
        <v>0</v>
      </c>
      <c r="D14" s="38"/>
      <c r="E14" s="39">
        <f t="shared" si="0"/>
        <v>0</v>
      </c>
      <c r="F14" s="39">
        <f t="shared" si="1"/>
        <v>0</v>
      </c>
      <c r="G14" s="39">
        <f t="shared" si="2"/>
        <v>0</v>
      </c>
    </row>
    <row r="15" spans="1:7" ht="27.6" x14ac:dyDescent="0.3">
      <c r="A15" s="66"/>
      <c r="B15" s="36" t="s">
        <v>60</v>
      </c>
      <c r="C15" s="9">
        <f>IFERROR(VLOOKUP(RESUMEN!$D$1,Hoja1!$A$1:$B$18,2,FALSE),0)</f>
        <v>0</v>
      </c>
      <c r="D15" s="38"/>
      <c r="E15" s="39">
        <f t="shared" si="0"/>
        <v>0</v>
      </c>
      <c r="F15" s="39">
        <f t="shared" si="1"/>
        <v>0</v>
      </c>
      <c r="G15" s="39">
        <f t="shared" si="2"/>
        <v>0</v>
      </c>
    </row>
    <row r="16" spans="1:7" ht="27.6" x14ac:dyDescent="0.3">
      <c r="A16" s="66"/>
      <c r="B16" s="36" t="s">
        <v>61</v>
      </c>
      <c r="C16" s="9">
        <f>IFERROR(VLOOKUP(RESUMEN!$D$1,Hoja1!$A$1:$B$18,2,FALSE),0)</f>
        <v>0</v>
      </c>
      <c r="D16" s="38"/>
      <c r="E16" s="39">
        <f t="shared" si="0"/>
        <v>0</v>
      </c>
      <c r="F16" s="39">
        <f t="shared" si="1"/>
        <v>0</v>
      </c>
      <c r="G16" s="39">
        <f t="shared" si="2"/>
        <v>0</v>
      </c>
    </row>
    <row r="17" spans="1:7" ht="27.6" x14ac:dyDescent="0.3">
      <c r="A17" s="66"/>
      <c r="B17" s="36" t="s">
        <v>62</v>
      </c>
      <c r="C17" s="9">
        <f>IFERROR(VLOOKUP(RESUMEN!$D$1,Hoja1!$A$1:$B$18,2,FALSE),0)</f>
        <v>0</v>
      </c>
      <c r="D17" s="38"/>
      <c r="E17" s="39">
        <f t="shared" si="0"/>
        <v>0</v>
      </c>
      <c r="F17" s="39">
        <f t="shared" si="1"/>
        <v>0</v>
      </c>
      <c r="G17" s="39">
        <f t="shared" si="2"/>
        <v>0</v>
      </c>
    </row>
    <row r="18" spans="1:7" x14ac:dyDescent="0.3">
      <c r="A18" s="35" t="s">
        <v>64</v>
      </c>
      <c r="B18" s="36" t="s">
        <v>65</v>
      </c>
      <c r="C18" s="37">
        <v>249.98</v>
      </c>
      <c r="D18" s="38"/>
      <c r="E18" s="39">
        <f t="shared" si="0"/>
        <v>0</v>
      </c>
      <c r="F18" s="39">
        <f t="shared" si="1"/>
        <v>0</v>
      </c>
      <c r="G18" s="39">
        <f t="shared" si="2"/>
        <v>0</v>
      </c>
    </row>
    <row r="19" spans="1:7" ht="27.6" x14ac:dyDescent="0.3">
      <c r="A19" s="35" t="s">
        <v>66</v>
      </c>
      <c r="B19" s="36" t="s">
        <v>67</v>
      </c>
      <c r="C19" s="37">
        <v>5000</v>
      </c>
      <c r="D19" s="38"/>
      <c r="E19" s="39">
        <f>C19*D19</f>
        <v>0</v>
      </c>
      <c r="F19" s="39">
        <f t="shared" si="1"/>
        <v>0</v>
      </c>
      <c r="G19" s="39">
        <f t="shared" si="2"/>
        <v>0</v>
      </c>
    </row>
    <row r="20" spans="1:7" x14ac:dyDescent="0.3">
      <c r="A20" s="67" t="s">
        <v>81</v>
      </c>
      <c r="B20" s="67"/>
      <c r="C20" s="67"/>
      <c r="D20" s="40">
        <f>SUM(D6:D19)</f>
        <v>0</v>
      </c>
      <c r="E20" s="41">
        <f>SUM(E6:E19)</f>
        <v>0</v>
      </c>
      <c r="F20" s="41">
        <f>SUM(F6:F19)</f>
        <v>0</v>
      </c>
      <c r="G20" s="41">
        <f>SUM(G6:G19)</f>
        <v>0</v>
      </c>
    </row>
  </sheetData>
  <mergeCells count="5">
    <mergeCell ref="A1:A2"/>
    <mergeCell ref="B1:D1"/>
    <mergeCell ref="A8:A12"/>
    <mergeCell ref="A13:A17"/>
    <mergeCell ref="A20:C20"/>
  </mergeCells>
  <pageMargins left="0.70866141732283472" right="0.70866141732283472" top="0.74803149606299213" bottom="0.74803149606299213" header="0.31496062992125984" footer="0.31496062992125984"/>
  <pageSetup paperSize="9" scale="75" orientation="landscape" r:id="rId1"/>
  <headerFooter>
    <oddFooter>&amp;C&amp;D&amp;T&amp;RCC/LB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70DE04-6471-4542-ADFD-7FAD20E34C23}">
  <sheetPr>
    <tabColor theme="4" tint="0.39997558519241921"/>
    <pageSetUpPr fitToPage="1"/>
  </sheetPr>
  <dimension ref="A1:G31"/>
  <sheetViews>
    <sheetView showGridLines="0" view="pageBreakPreview" zoomScale="130" zoomScaleNormal="100" zoomScaleSheetLayoutView="130" workbookViewId="0">
      <selection activeCell="D4" sqref="D4"/>
    </sheetView>
  </sheetViews>
  <sheetFormatPr baseColWidth="10" defaultRowHeight="14.4" x14ac:dyDescent="0.3"/>
  <cols>
    <col min="1" max="1" width="26.88671875" customWidth="1"/>
    <col min="2" max="2" width="17.21875" customWidth="1"/>
    <col min="3" max="3" width="19.33203125" customWidth="1"/>
    <col min="4" max="4" width="22" customWidth="1"/>
    <col min="5" max="5" width="24.6640625" customWidth="1"/>
    <col min="6" max="7" width="16.5546875" customWidth="1"/>
  </cols>
  <sheetData>
    <row r="1" spans="1:7" ht="15.75" customHeight="1" x14ac:dyDescent="0.3">
      <c r="A1" s="63" t="s">
        <v>82</v>
      </c>
      <c r="B1" s="68" t="s">
        <v>12</v>
      </c>
      <c r="C1" s="68" t="s">
        <v>68</v>
      </c>
      <c r="D1" s="68" t="s">
        <v>93</v>
      </c>
      <c r="E1" s="65" t="s">
        <v>76</v>
      </c>
      <c r="F1" s="65"/>
      <c r="G1" s="65"/>
    </row>
    <row r="2" spans="1:7" x14ac:dyDescent="0.3">
      <c r="A2" s="64"/>
      <c r="B2" s="69"/>
      <c r="C2" s="69"/>
      <c r="D2" s="69"/>
      <c r="E2" s="3" t="s">
        <v>0</v>
      </c>
      <c r="F2" s="3" t="s">
        <v>10</v>
      </c>
      <c r="G2" s="3" t="s">
        <v>33</v>
      </c>
    </row>
    <row r="3" spans="1:7" x14ac:dyDescent="0.3">
      <c r="A3" s="42" t="s">
        <v>73</v>
      </c>
      <c r="B3" s="4">
        <v>60000</v>
      </c>
      <c r="C3" s="5">
        <v>150</v>
      </c>
      <c r="D3" s="43"/>
      <c r="E3" s="4">
        <f>B3*D3</f>
        <v>0</v>
      </c>
      <c r="F3" s="4">
        <f>E3*0.6964</f>
        <v>0</v>
      </c>
      <c r="G3" s="7">
        <f>E3-F3</f>
        <v>0</v>
      </c>
    </row>
    <row r="4" spans="1:7" x14ac:dyDescent="0.3">
      <c r="A4" s="42" t="s">
        <v>74</v>
      </c>
      <c r="B4" s="4">
        <v>40000</v>
      </c>
      <c r="C4" s="5">
        <v>100</v>
      </c>
      <c r="D4" s="43"/>
      <c r="E4" s="4">
        <f>B4*D4</f>
        <v>0</v>
      </c>
      <c r="F4" s="4">
        <f>E4*0.6964</f>
        <v>0</v>
      </c>
      <c r="G4" s="7">
        <f t="shared" ref="G4" si="0">E4-F4</f>
        <v>0</v>
      </c>
    </row>
    <row r="5" spans="1:7" x14ac:dyDescent="0.3">
      <c r="A5" s="42" t="s">
        <v>75</v>
      </c>
      <c r="B5" s="4">
        <v>20000</v>
      </c>
      <c r="C5" s="5">
        <v>50</v>
      </c>
      <c r="D5" s="43"/>
      <c r="E5" s="4">
        <f>B5*D5</f>
        <v>0</v>
      </c>
      <c r="F5" s="4">
        <f>E5*0.6964</f>
        <v>0</v>
      </c>
      <c r="G5" s="7">
        <f>E5-F5</f>
        <v>0</v>
      </c>
    </row>
    <row r="6" spans="1:7" x14ac:dyDescent="0.3">
      <c r="A6" s="70" t="s">
        <v>83</v>
      </c>
      <c r="B6" s="71"/>
      <c r="C6" s="44"/>
      <c r="D6" s="6">
        <f>D3+D4+D5</f>
        <v>0</v>
      </c>
      <c r="E6" s="8">
        <f>SUM(E3:E5)</f>
        <v>0</v>
      </c>
      <c r="F6" s="8">
        <f>SUM(F3:F5)</f>
        <v>0</v>
      </c>
      <c r="G6" s="8">
        <f>SUM(G3:G5)</f>
        <v>0</v>
      </c>
    </row>
    <row r="7" spans="1:7" x14ac:dyDescent="0.3">
      <c r="D7" s="2" t="s">
        <v>95</v>
      </c>
    </row>
    <row r="15" spans="1:7" ht="27" customHeight="1" x14ac:dyDescent="0.3"/>
    <row r="18" ht="24.75" customHeight="1" x14ac:dyDescent="0.3"/>
    <row r="31" ht="15" customHeight="1" x14ac:dyDescent="0.3"/>
  </sheetData>
  <sheetProtection algorithmName="SHA-512" hashValue="YW9wIJHNkh23b3FWdMh7NpQK7ooCIAyCr30GGIkaQkbltcgt5t1vnOxW1Q8Ks/k0aEE8Sz4kRITsBaGobuBcBA==" saltValue="O46IWDVkxGxoCZKcm25zJw==" spinCount="100000" sheet="1" objects="1" scenarios="1"/>
  <mergeCells count="6">
    <mergeCell ref="A6:B6"/>
    <mergeCell ref="A1:A2"/>
    <mergeCell ref="B1:B2"/>
    <mergeCell ref="C1:C2"/>
    <mergeCell ref="D1:D2"/>
    <mergeCell ref="E1:G1"/>
  </mergeCells>
  <conditionalFormatting sqref="D6">
    <cfRule type="cellIs" dxfId="2" priority="1" operator="greaterThan">
      <formula>2</formula>
    </cfRule>
  </conditionalFormatting>
  <printOptions horizontalCentered="1"/>
  <pageMargins left="0.70866141732283472" right="0.70866141732283472" top="1.3385826771653544" bottom="0.74803149606299213" header="0.31496062992125984" footer="0.31496062992125984"/>
  <pageSetup paperSize="9" scale="91" orientation="landscape" r:id="rId1"/>
  <headerFooter>
    <oddFooter>&amp;C&amp;D&amp;T&amp;RCC/LB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62217E-246B-4B0A-9F36-B5C83308EFE7}">
  <sheetPr>
    <tabColor theme="4" tint="0.39997558519241921"/>
  </sheetPr>
  <dimension ref="A1:G27"/>
  <sheetViews>
    <sheetView showGridLines="0" tabSelected="1" view="pageBreakPreview" zoomScaleNormal="100" zoomScaleSheetLayoutView="100" workbookViewId="0">
      <selection activeCell="F33" sqref="F33"/>
    </sheetView>
  </sheetViews>
  <sheetFormatPr baseColWidth="10" defaultColWidth="11.44140625" defaultRowHeight="14.4" x14ac:dyDescent="0.3"/>
  <cols>
    <col min="1" max="1" width="40.88671875" customWidth="1"/>
    <col min="2" max="2" width="26.44140625" customWidth="1"/>
    <col min="3" max="3" width="23.6640625" customWidth="1"/>
    <col min="4" max="4" width="16.88671875" customWidth="1"/>
    <col min="5" max="7" width="24.6640625" customWidth="1"/>
  </cols>
  <sheetData>
    <row r="1" spans="1:7" ht="15.75" customHeight="1" x14ac:dyDescent="0.3">
      <c r="A1" s="63" t="s">
        <v>80</v>
      </c>
      <c r="B1" s="72" t="s">
        <v>77</v>
      </c>
      <c r="C1" s="72"/>
      <c r="D1" s="72"/>
      <c r="E1" s="20"/>
      <c r="F1" s="20"/>
      <c r="G1" s="20"/>
    </row>
    <row r="2" spans="1:7" x14ac:dyDescent="0.3">
      <c r="A2" s="64"/>
      <c r="B2" s="21" t="s">
        <v>0</v>
      </c>
      <c r="C2" s="21" t="s">
        <v>32</v>
      </c>
      <c r="D2" s="21" t="s">
        <v>33</v>
      </c>
      <c r="E2" s="20"/>
      <c r="F2" s="45" t="s">
        <v>94</v>
      </c>
      <c r="G2" s="10"/>
    </row>
    <row r="3" spans="1:7" x14ac:dyDescent="0.3">
      <c r="A3" s="22" t="s">
        <v>85</v>
      </c>
      <c r="B3" s="23">
        <f>D9+D15+D18+E26</f>
        <v>0</v>
      </c>
      <c r="C3" s="23">
        <f>E9+E15+E18+F26</f>
        <v>0</v>
      </c>
      <c r="D3" s="23">
        <f>F9+F15+F18+G26</f>
        <v>0</v>
      </c>
      <c r="E3" s="20"/>
      <c r="F3" s="20"/>
      <c r="G3" s="20"/>
    </row>
    <row r="4" spans="1:7" x14ac:dyDescent="0.3">
      <c r="A4" s="20"/>
      <c r="B4" s="20"/>
      <c r="C4" s="20"/>
      <c r="D4" s="20"/>
      <c r="E4" s="20"/>
      <c r="F4" s="20"/>
      <c r="G4" s="20"/>
    </row>
    <row r="5" spans="1:7" ht="28.8" x14ac:dyDescent="0.3">
      <c r="A5" s="24" t="s">
        <v>34</v>
      </c>
      <c r="B5" s="25" t="s">
        <v>35</v>
      </c>
      <c r="C5" s="24" t="s">
        <v>36</v>
      </c>
      <c r="D5" s="24" t="s">
        <v>0</v>
      </c>
      <c r="E5" s="24" t="s">
        <v>32</v>
      </c>
      <c r="F5" s="24" t="s">
        <v>33</v>
      </c>
      <c r="G5" s="20"/>
    </row>
    <row r="6" spans="1:7" x14ac:dyDescent="0.3">
      <c r="A6" s="23" t="s">
        <v>37</v>
      </c>
      <c r="B6" s="26"/>
      <c r="C6" s="27">
        <v>80</v>
      </c>
      <c r="D6" s="23">
        <f>D7*2</f>
        <v>132302.39999999999</v>
      </c>
      <c r="E6" s="23">
        <f>+D6*69.64%</f>
        <v>92135.391359999994</v>
      </c>
      <c r="F6" s="23">
        <f>+D6-E6</f>
        <v>40167.00864</v>
      </c>
      <c r="G6" s="20"/>
    </row>
    <row r="7" spans="1:7" x14ac:dyDescent="0.3">
      <c r="A7" s="23" t="s">
        <v>38</v>
      </c>
      <c r="B7" s="26"/>
      <c r="C7" s="23" t="s">
        <v>39</v>
      </c>
      <c r="D7" s="23">
        <f>1720*38.46</f>
        <v>66151.199999999997</v>
      </c>
      <c r="E7" s="23">
        <f t="shared" ref="E7:E8" si="0">+D7*69.64%</f>
        <v>46067.695679999997</v>
      </c>
      <c r="F7" s="23">
        <f t="shared" ref="F7:F8" si="1">+D7-E7</f>
        <v>20083.50432</v>
      </c>
      <c r="G7" s="20"/>
    </row>
    <row r="8" spans="1:7" x14ac:dyDescent="0.3">
      <c r="A8" s="23" t="s">
        <v>40</v>
      </c>
      <c r="B8" s="26"/>
      <c r="C8" s="23" t="s">
        <v>41</v>
      </c>
      <c r="D8" s="23">
        <f>D7*0.5</f>
        <v>33075.599999999999</v>
      </c>
      <c r="E8" s="23">
        <f t="shared" si="0"/>
        <v>23033.847839999999</v>
      </c>
      <c r="F8" s="23">
        <f t="shared" si="1"/>
        <v>10041.75216</v>
      </c>
      <c r="G8" s="20"/>
    </row>
    <row r="9" spans="1:7" x14ac:dyDescent="0.3">
      <c r="A9" s="73" t="s">
        <v>78</v>
      </c>
      <c r="B9" s="73"/>
      <c r="C9" s="73"/>
      <c r="D9" s="23" t="b">
        <f>IF(B6="x",+D6,IF(B7="x",+D7,IF(B8="x",+D8)))</f>
        <v>0</v>
      </c>
      <c r="E9" s="23">
        <f>D9*0.6964</f>
        <v>0</v>
      </c>
      <c r="F9" s="23">
        <f>D9-E9</f>
        <v>0</v>
      </c>
      <c r="G9" s="20"/>
    </row>
    <row r="10" spans="1:7" x14ac:dyDescent="0.3">
      <c r="A10" s="20"/>
      <c r="B10" s="20"/>
      <c r="C10" s="20"/>
      <c r="D10" s="20"/>
      <c r="E10" s="20"/>
      <c r="F10" s="20"/>
      <c r="G10" s="20"/>
    </row>
    <row r="11" spans="1:7" x14ac:dyDescent="0.3">
      <c r="A11" s="24" t="s">
        <v>42</v>
      </c>
      <c r="B11" s="24" t="s">
        <v>43</v>
      </c>
      <c r="C11" s="24" t="s">
        <v>44</v>
      </c>
      <c r="D11" s="24" t="s">
        <v>0</v>
      </c>
      <c r="E11" s="24" t="s">
        <v>32</v>
      </c>
      <c r="F11" s="24" t="s">
        <v>33</v>
      </c>
      <c r="G11" s="20"/>
    </row>
    <row r="12" spans="1:7" x14ac:dyDescent="0.3">
      <c r="A12" s="28" t="s">
        <v>45</v>
      </c>
      <c r="B12" s="23">
        <v>3000</v>
      </c>
      <c r="C12" s="29"/>
      <c r="D12" s="23">
        <f>C12*B12</f>
        <v>0</v>
      </c>
      <c r="E12" s="23">
        <f t="shared" ref="E12:E14" si="2">+D12*69.64%</f>
        <v>0</v>
      </c>
      <c r="F12" s="23">
        <f>+D12-E12</f>
        <v>0</v>
      </c>
      <c r="G12" s="20"/>
    </row>
    <row r="13" spans="1:7" x14ac:dyDescent="0.3">
      <c r="A13" s="28" t="s">
        <v>46</v>
      </c>
      <c r="B13" s="23">
        <v>6000</v>
      </c>
      <c r="C13" s="29"/>
      <c r="D13" s="23">
        <f t="shared" ref="D13:D14" si="3">C13*B13</f>
        <v>0</v>
      </c>
      <c r="E13" s="23">
        <f t="shared" si="2"/>
        <v>0</v>
      </c>
      <c r="F13" s="23">
        <f t="shared" ref="F13:F14" si="4">+D13-E13</f>
        <v>0</v>
      </c>
      <c r="G13" s="20"/>
    </row>
    <row r="14" spans="1:7" x14ac:dyDescent="0.3">
      <c r="A14" s="28" t="s">
        <v>47</v>
      </c>
      <c r="B14" s="23">
        <v>820</v>
      </c>
      <c r="C14" s="29"/>
      <c r="D14" s="23">
        <f t="shared" si="3"/>
        <v>0</v>
      </c>
      <c r="E14" s="23">
        <f t="shared" si="2"/>
        <v>0</v>
      </c>
      <c r="F14" s="23">
        <f t="shared" si="4"/>
        <v>0</v>
      </c>
      <c r="G14" s="20"/>
    </row>
    <row r="15" spans="1:7" ht="27" customHeight="1" x14ac:dyDescent="0.3">
      <c r="A15" s="74" t="s">
        <v>79</v>
      </c>
      <c r="B15" s="75"/>
      <c r="C15" s="27"/>
      <c r="D15" s="23">
        <f>SUM(D12:D14)</f>
        <v>0</v>
      </c>
      <c r="E15" s="23">
        <f>D15*0.6964</f>
        <v>0</v>
      </c>
      <c r="F15" s="23">
        <f>D15-E15</f>
        <v>0</v>
      </c>
      <c r="G15" s="20"/>
    </row>
    <row r="16" spans="1:7" x14ac:dyDescent="0.3">
      <c r="A16" s="20"/>
      <c r="B16" s="20"/>
      <c r="C16" s="20"/>
      <c r="D16" s="20"/>
      <c r="E16" s="20"/>
      <c r="F16" s="20"/>
      <c r="G16" s="20"/>
    </row>
    <row r="17" spans="1:7" x14ac:dyDescent="0.3">
      <c r="A17" s="20"/>
      <c r="B17" s="20"/>
      <c r="C17" s="20"/>
      <c r="D17" s="24" t="s">
        <v>0</v>
      </c>
      <c r="E17" s="24" t="s">
        <v>32</v>
      </c>
      <c r="F17" s="24" t="s">
        <v>33</v>
      </c>
      <c r="G17" s="20"/>
    </row>
    <row r="18" spans="1:7" ht="31.5" customHeight="1" x14ac:dyDescent="0.3">
      <c r="A18" s="20"/>
      <c r="B18" s="20"/>
      <c r="C18" s="30" t="s">
        <v>48</v>
      </c>
      <c r="D18" s="26"/>
      <c r="E18" s="23">
        <f t="shared" ref="E18" si="5">+D18*69.64%</f>
        <v>0</v>
      </c>
      <c r="F18" s="23">
        <f>+D18-E18</f>
        <v>0</v>
      </c>
      <c r="G18" s="20"/>
    </row>
    <row r="19" spans="1:7" x14ac:dyDescent="0.3">
      <c r="A19" s="20"/>
      <c r="B19" s="20"/>
      <c r="C19" s="20"/>
      <c r="D19" s="20"/>
      <c r="E19" s="20"/>
      <c r="F19" s="20"/>
      <c r="G19" s="20"/>
    </row>
    <row r="20" spans="1:7" x14ac:dyDescent="0.3">
      <c r="A20" s="24" t="s">
        <v>6</v>
      </c>
      <c r="B20" s="24" t="s">
        <v>3</v>
      </c>
      <c r="C20" s="24" t="s">
        <v>7</v>
      </c>
      <c r="D20" s="24" t="s">
        <v>1</v>
      </c>
      <c r="E20" s="24" t="s">
        <v>0</v>
      </c>
      <c r="F20" s="24" t="s">
        <v>32</v>
      </c>
      <c r="G20" s="24" t="s">
        <v>33</v>
      </c>
    </row>
    <row r="21" spans="1:7" x14ac:dyDescent="0.3">
      <c r="A21" s="76" t="s">
        <v>4</v>
      </c>
      <c r="B21" s="1">
        <v>30</v>
      </c>
      <c r="C21" s="9">
        <f>IFERROR(VLOOKUP(RESUMEN!$D$1,Hoja1!$A$1:$B$18,2,FALSE),0)</f>
        <v>0</v>
      </c>
      <c r="D21" s="31"/>
      <c r="E21" s="23">
        <f>C21*D21</f>
        <v>0</v>
      </c>
      <c r="F21" s="23">
        <f>E21*0.6964</f>
        <v>0</v>
      </c>
      <c r="G21" s="23">
        <f>E21-F21</f>
        <v>0</v>
      </c>
    </row>
    <row r="22" spans="1:7" x14ac:dyDescent="0.3">
      <c r="A22" s="77"/>
      <c r="B22" s="1">
        <v>60</v>
      </c>
      <c r="C22" s="9">
        <f>IFERROR(VLOOKUP(RESUMEN!$D$1,Hoja1!$A$1:$B$18,2,FALSE),0)</f>
        <v>0</v>
      </c>
      <c r="D22" s="31"/>
      <c r="E22" s="23">
        <f t="shared" ref="E22:E25" si="6">C22*D22</f>
        <v>0</v>
      </c>
      <c r="F22" s="23">
        <f t="shared" ref="F22:F25" si="7">E22*0.6964</f>
        <v>0</v>
      </c>
      <c r="G22" s="23">
        <f t="shared" ref="G22:G25" si="8">E22-F22</f>
        <v>0</v>
      </c>
    </row>
    <row r="23" spans="1:7" x14ac:dyDescent="0.3">
      <c r="A23" s="77"/>
      <c r="B23" s="1">
        <v>90</v>
      </c>
      <c r="C23" s="9">
        <f>IFERROR(VLOOKUP(RESUMEN!$D$1,Hoja1!$A$1:$B$18,2,FALSE),0)</f>
        <v>0</v>
      </c>
      <c r="D23" s="31"/>
      <c r="E23" s="23">
        <f t="shared" si="6"/>
        <v>0</v>
      </c>
      <c r="F23" s="23">
        <f t="shared" si="7"/>
        <v>0</v>
      </c>
      <c r="G23" s="23">
        <f t="shared" si="8"/>
        <v>0</v>
      </c>
    </row>
    <row r="24" spans="1:7" x14ac:dyDescent="0.3">
      <c r="A24" s="77"/>
      <c r="B24" s="1">
        <v>120</v>
      </c>
      <c r="C24" s="9">
        <f>IFERROR(VLOOKUP(RESUMEN!$D$1,Hoja1!$A$1:$B$18,2,FALSE),0)</f>
        <v>0</v>
      </c>
      <c r="D24" s="31"/>
      <c r="E24" s="23">
        <f t="shared" si="6"/>
        <v>0</v>
      </c>
      <c r="F24" s="23">
        <f t="shared" si="7"/>
        <v>0</v>
      </c>
      <c r="G24" s="23">
        <f t="shared" si="8"/>
        <v>0</v>
      </c>
    </row>
    <row r="25" spans="1:7" x14ac:dyDescent="0.3">
      <c r="A25" s="78"/>
      <c r="B25" s="1">
        <v>150</v>
      </c>
      <c r="C25" s="9">
        <f>IFERROR(VLOOKUP(RESUMEN!$D$1,Hoja1!$A$1:$B$18,2,FALSE),0)</f>
        <v>0</v>
      </c>
      <c r="D25" s="31"/>
      <c r="E25" s="23">
        <f t="shared" si="6"/>
        <v>0</v>
      </c>
      <c r="F25" s="23">
        <f t="shared" si="7"/>
        <v>0</v>
      </c>
      <c r="G25" s="23">
        <f t="shared" si="8"/>
        <v>0</v>
      </c>
    </row>
    <row r="26" spans="1:7" ht="15" customHeight="1" x14ac:dyDescent="0.3">
      <c r="A26" s="79" t="s">
        <v>84</v>
      </c>
      <c r="B26" s="79"/>
      <c r="C26" s="79"/>
      <c r="D26" s="32">
        <f>SUM(D21:D25)</f>
        <v>0</v>
      </c>
      <c r="E26" s="23">
        <f>SUM(E21:E25)</f>
        <v>0</v>
      </c>
      <c r="F26" s="23">
        <f>SUM(F21:F25)</f>
        <v>0</v>
      </c>
      <c r="G26" s="23">
        <f>SUM(G21:G25)</f>
        <v>0</v>
      </c>
    </row>
    <row r="27" spans="1:7" x14ac:dyDescent="0.3">
      <c r="A27" s="20"/>
      <c r="B27" s="20"/>
      <c r="C27" s="20"/>
      <c r="D27" s="33" t="s">
        <v>49</v>
      </c>
      <c r="E27" s="20"/>
      <c r="F27" s="20"/>
      <c r="G27" s="20"/>
    </row>
  </sheetData>
  <sheetProtection algorithmName="SHA-512" hashValue="lmZwbpy1TEDlY0uGSdgFmL0KlvHPa/A1F2Wozge5y3haGYdsdw/KaHIjS2aNof/78huDpop7d1PazpFie4KjOQ==" saltValue="eh+1uS0bJLJ+bywLF+a9UA==" spinCount="100000" sheet="1" objects="1" scenarios="1"/>
  <mergeCells count="6">
    <mergeCell ref="A26:C26"/>
    <mergeCell ref="A1:A2"/>
    <mergeCell ref="B1:D1"/>
    <mergeCell ref="A9:C9"/>
    <mergeCell ref="A15:B15"/>
    <mergeCell ref="A21:A25"/>
  </mergeCells>
  <conditionalFormatting sqref="D26">
    <cfRule type="cellIs" dxfId="1" priority="1" operator="lessThan">
      <formula>SUM($C$12:$C$14)*2</formula>
    </cfRule>
    <cfRule type="cellIs" dxfId="0" priority="2" operator="greaterThan">
      <formula>SUM($C$12:$C$14)*2</formula>
    </cfRule>
  </conditionalFormatting>
  <pageMargins left="0.7" right="0.7" top="0.75" bottom="0.75" header="0.3" footer="0.3"/>
  <pageSetup paperSize="9" scale="66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1238BE-B821-4FD6-A20F-5A58CCA223E7}">
  <dimension ref="A1:F26"/>
  <sheetViews>
    <sheetView workbookViewId="0">
      <selection activeCell="B22" activeCellId="2" sqref="B25 B21 B22"/>
    </sheetView>
  </sheetViews>
  <sheetFormatPr baseColWidth="10" defaultRowHeight="14.4" x14ac:dyDescent="0.3"/>
  <sheetData>
    <row r="1" spans="1:2" x14ac:dyDescent="0.3">
      <c r="A1" s="11" t="s">
        <v>14</v>
      </c>
      <c r="B1" s="12">
        <v>2496.9</v>
      </c>
    </row>
    <row r="2" spans="1:2" x14ac:dyDescent="0.3">
      <c r="A2" s="11" t="s">
        <v>15</v>
      </c>
      <c r="B2" s="12">
        <v>2812.6</v>
      </c>
    </row>
    <row r="3" spans="1:2" x14ac:dyDescent="0.3">
      <c r="A3" s="11" t="s">
        <v>16</v>
      </c>
      <c r="B3" s="13">
        <v>2812.6</v>
      </c>
    </row>
    <row r="4" spans="1:2" x14ac:dyDescent="0.3">
      <c r="A4" s="11" t="s">
        <v>17</v>
      </c>
      <c r="B4" s="12">
        <v>2611.6999999999998</v>
      </c>
    </row>
    <row r="5" spans="1:2" x14ac:dyDescent="0.3">
      <c r="A5" s="11" t="s">
        <v>18</v>
      </c>
      <c r="B5" s="14">
        <v>2755.2</v>
      </c>
    </row>
    <row r="6" spans="1:2" x14ac:dyDescent="0.3">
      <c r="A6" s="11" t="s">
        <v>19</v>
      </c>
      <c r="B6" s="12">
        <v>2525.6</v>
      </c>
    </row>
    <row r="7" spans="1:2" x14ac:dyDescent="0.3">
      <c r="A7" s="11" t="s">
        <v>20</v>
      </c>
      <c r="B7" s="14">
        <v>2611.6999999999998</v>
      </c>
    </row>
    <row r="8" spans="1:2" x14ac:dyDescent="0.3">
      <c r="A8" s="11" t="s">
        <v>21</v>
      </c>
      <c r="B8" s="12">
        <v>3128.3</v>
      </c>
    </row>
    <row r="9" spans="1:2" x14ac:dyDescent="0.3">
      <c r="A9" s="11" t="s">
        <v>22</v>
      </c>
      <c r="B9" s="14">
        <v>3070.9</v>
      </c>
    </row>
    <row r="10" spans="1:2" x14ac:dyDescent="0.3">
      <c r="A10" s="11" t="s">
        <v>23</v>
      </c>
      <c r="B10" s="12">
        <v>2611.6999999999998</v>
      </c>
    </row>
    <row r="11" spans="1:2" x14ac:dyDescent="0.3">
      <c r="A11" s="11" t="s">
        <v>24</v>
      </c>
      <c r="B11" s="14">
        <v>2410.8000000000002</v>
      </c>
    </row>
    <row r="12" spans="1:2" x14ac:dyDescent="0.3">
      <c r="A12" s="11" t="s">
        <v>25</v>
      </c>
      <c r="B12" s="12">
        <v>2525.6</v>
      </c>
    </row>
    <row r="13" spans="1:2" x14ac:dyDescent="0.3">
      <c r="A13" s="15" t="s">
        <v>26</v>
      </c>
      <c r="B13" s="14">
        <v>2755.2</v>
      </c>
    </row>
    <row r="14" spans="1:2" x14ac:dyDescent="0.3">
      <c r="A14" s="11" t="s">
        <v>27</v>
      </c>
      <c r="B14" s="14">
        <v>2640.4</v>
      </c>
    </row>
    <row r="15" spans="1:2" x14ac:dyDescent="0.3">
      <c r="A15" s="11" t="s">
        <v>28</v>
      </c>
      <c r="B15" s="12">
        <v>3386.6</v>
      </c>
    </row>
    <row r="16" spans="1:2" x14ac:dyDescent="0.3">
      <c r="A16" s="11" t="s">
        <v>29</v>
      </c>
      <c r="B16" s="12">
        <v>2410.8000000000002</v>
      </c>
    </row>
    <row r="17" spans="1:6" x14ac:dyDescent="0.3">
      <c r="A17" s="11" t="s">
        <v>30</v>
      </c>
      <c r="B17" s="14">
        <v>3070.9</v>
      </c>
    </row>
    <row r="18" spans="1:6" x14ac:dyDescent="0.3">
      <c r="A18" s="11" t="s">
        <v>31</v>
      </c>
      <c r="B18" s="12">
        <v>3357.9</v>
      </c>
    </row>
    <row r="20" spans="1:6" ht="57.6" x14ac:dyDescent="0.3">
      <c r="A20" s="47" t="s">
        <v>87</v>
      </c>
      <c r="B20" s="48" t="s">
        <v>88</v>
      </c>
      <c r="C20" s="48" t="s">
        <v>89</v>
      </c>
      <c r="D20" s="48" t="s">
        <v>90</v>
      </c>
    </row>
    <row r="21" spans="1:6" x14ac:dyDescent="0.3">
      <c r="A21" s="49">
        <v>15</v>
      </c>
      <c r="B21" s="50">
        <v>41983</v>
      </c>
      <c r="C21" s="51">
        <f>B21*0.6964</f>
        <v>29236.961200000002</v>
      </c>
      <c r="D21" s="52">
        <f>B21-C21</f>
        <v>12746.038799999998</v>
      </c>
      <c r="F21">
        <v>15</v>
      </c>
    </row>
    <row r="22" spans="1:6" x14ac:dyDescent="0.3">
      <c r="A22" s="49">
        <v>10</v>
      </c>
      <c r="B22" s="53">
        <f>(B21/3)*2</f>
        <v>27988.666666666668</v>
      </c>
      <c r="C22" s="51">
        <f>B22*0.6964</f>
        <v>19491.307466666669</v>
      </c>
      <c r="D22" s="52">
        <f>B22-C22</f>
        <v>8497.359199999999</v>
      </c>
      <c r="F22">
        <v>10</v>
      </c>
    </row>
    <row r="23" spans="1:6" x14ac:dyDescent="0.3">
      <c r="F23">
        <v>0</v>
      </c>
    </row>
    <row r="24" spans="1:6" ht="43.2" x14ac:dyDescent="0.3">
      <c r="A24" s="47" t="s">
        <v>91</v>
      </c>
      <c r="B24" s="48" t="s">
        <v>92</v>
      </c>
      <c r="C24" s="48" t="s">
        <v>89</v>
      </c>
      <c r="D24" s="48" t="s">
        <v>90</v>
      </c>
    </row>
    <row r="25" spans="1:6" x14ac:dyDescent="0.3">
      <c r="A25" s="49">
        <v>15</v>
      </c>
      <c r="B25" s="54">
        <v>66493</v>
      </c>
      <c r="C25" s="51">
        <f>B25*0.6964</f>
        <v>46305.725200000001</v>
      </c>
      <c r="D25" s="55">
        <f>B25-C25</f>
        <v>20187.274799999999</v>
      </c>
    </row>
    <row r="26" spans="1:6" x14ac:dyDescent="0.3">
      <c r="A26" s="49">
        <v>10</v>
      </c>
      <c r="B26" s="54">
        <f>B25*0.6666667</f>
        <v>44328.668883099999</v>
      </c>
      <c r="C26" s="51">
        <f>B26*0.6964</f>
        <v>30870.485010190841</v>
      </c>
      <c r="D26" s="55">
        <f>B26-C26</f>
        <v>13458.183872909158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RESUMEN</vt:lpstr>
      <vt:lpstr>EJ PICE - Talento Joven</vt:lpstr>
      <vt:lpstr>EJ - Ferias Talento Joven</vt:lpstr>
      <vt:lpstr>EJ - Talento Joven Movilidad</vt:lpstr>
      <vt:lpstr>Hoja1</vt:lpstr>
      <vt:lpstr>'EJ - Ferias Talento Joven'!Área_de_impresión</vt:lpstr>
      <vt:lpstr>'EJ - Talento Joven Movilidad'!Área_de_impresión</vt:lpstr>
      <vt:lpstr>RESUMEN!Área_de_impresión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Navarro</dc:creator>
  <cp:lastModifiedBy>David Navarro</cp:lastModifiedBy>
  <dcterms:created xsi:type="dcterms:W3CDTF">2022-07-16T10:53:16Z</dcterms:created>
  <dcterms:modified xsi:type="dcterms:W3CDTF">2024-06-24T12:09:36Z</dcterms:modified>
</cp:coreProperties>
</file>