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/>
  <mc:AlternateContent xmlns:mc="http://schemas.openxmlformats.org/markup-compatibility/2006">
    <mc:Choice Requires="x15">
      <x15ac:absPath xmlns:x15ac="http://schemas.microsoft.com/office/spreadsheetml/2010/11/ac" url="\\FILESSERVER\Formacion\2024_EFESO\MI_2024\04_MI_Fondos_Adicionales_EFESO\"/>
    </mc:Choice>
  </mc:AlternateContent>
  <xr:revisionPtr revIDLastSave="0" documentId="13_ncr:1_{2D65F21A-8418-4CC3-BEFA-92F54E3CC005}" xr6:coauthVersionLast="47" xr6:coauthVersionMax="47" xr10:uidLastSave="{00000000-0000-0000-0000-000000000000}"/>
  <bookViews>
    <workbookView xWindow="-108" yWindow="-108" windowWidth="30936" windowHeight="16776" tabRatio="828" xr2:uid="{00000000-000D-0000-FFFF-FFFF00000000}"/>
  </bookViews>
  <sheets>
    <sheet name="RESUMEN" sheetId="21" r:id="rId1"/>
    <sheet name="EFESO - Talento 45+" sheetId="1" r:id="rId2"/>
    <sheet name="EFESO - Encuentros 45+" sheetId="30" r:id="rId3"/>
    <sheet name="EFESO - Emprendedoras A y B" sheetId="14" r:id="rId4"/>
    <sheet name="EFESO - EspañaEmprende A y B" sheetId="17" r:id="rId5"/>
    <sheet name="EFESO_Impulsa_Startup" sheetId="31" r:id="rId6"/>
    <sheet name="Hoja1" sheetId="26" state="hidden" r:id="rId7"/>
  </sheets>
  <definedNames>
    <definedName name="_xlnm.Print_Area" localSheetId="2">'EFESO - Encuentros 45+'!$A$1:$G$6</definedName>
    <definedName name="_xlnm.Print_Area" localSheetId="5">EFESO_Impulsa_Startup!$A$1:$E$9</definedName>
    <definedName name="_xlnm.Print_Area" localSheetId="0">RESUMEN!$A$1:$E$10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31" l="1"/>
  <c r="D4" i="31" s="1"/>
  <c r="E4" i="31" s="1"/>
  <c r="C6" i="31"/>
  <c r="C7" i="31" s="1"/>
  <c r="C3" i="31"/>
  <c r="D3" i="31" s="1"/>
  <c r="C26" i="26"/>
  <c r="B26" i="26"/>
  <c r="D26" i="26" s="1"/>
  <c r="C25" i="26"/>
  <c r="D25" i="26" s="1"/>
  <c r="C22" i="26"/>
  <c r="D22" i="26" s="1"/>
  <c r="B22" i="26"/>
  <c r="C21" i="26"/>
  <c r="D21" i="26" s="1"/>
  <c r="D6" i="31" l="1"/>
  <c r="E6" i="31" s="1"/>
  <c r="E3" i="31"/>
  <c r="C5" i="31"/>
  <c r="D7" i="31"/>
  <c r="C8" i="31" l="1"/>
  <c r="C9" i="21" s="1"/>
  <c r="D9" i="21" s="1"/>
  <c r="E9" i="21" s="1"/>
  <c r="E7" i="31"/>
  <c r="E5" i="31"/>
  <c r="D5" i="31"/>
  <c r="D8" i="31" s="1"/>
  <c r="E8" i="31" l="1"/>
  <c r="C13" i="17" l="1"/>
  <c r="C12" i="17"/>
  <c r="C11" i="17"/>
  <c r="C10" i="17"/>
  <c r="C9" i="17"/>
  <c r="C13" i="14"/>
  <c r="C12" i="14"/>
  <c r="C11" i="14"/>
  <c r="C10" i="14"/>
  <c r="C9" i="14"/>
  <c r="C21" i="1"/>
  <c r="C20" i="1"/>
  <c r="C19" i="1"/>
  <c r="C18" i="1"/>
  <c r="C17" i="1"/>
  <c r="D6" i="30" l="1"/>
  <c r="E5" i="30"/>
  <c r="E4" i="30"/>
  <c r="F4" i="30" s="1"/>
  <c r="E3" i="30"/>
  <c r="E6" i="30" l="1"/>
  <c r="C4" i="21" s="1"/>
  <c r="D4" i="21" s="1"/>
  <c r="E4" i="21" s="1"/>
  <c r="F5" i="30"/>
  <c r="G5" i="30" s="1"/>
  <c r="G4" i="30"/>
  <c r="F3" i="30"/>
  <c r="F6" i="30" l="1"/>
  <c r="G3" i="30"/>
  <c r="G6" i="30" s="1"/>
  <c r="B3" i="14" l="1"/>
  <c r="D14" i="17"/>
  <c r="C13" i="1" l="1"/>
  <c r="E17" i="1"/>
  <c r="F17" i="1" s="1"/>
  <c r="E18" i="1" l="1"/>
  <c r="F18" i="1" s="1"/>
  <c r="E19" i="1"/>
  <c r="F19" i="1" s="1"/>
  <c r="E20" i="1"/>
  <c r="F20" i="1" s="1"/>
  <c r="E21" i="1"/>
  <c r="F21" i="1" s="1"/>
  <c r="B3" i="1" l="1"/>
  <c r="C3" i="14"/>
  <c r="D14" i="14"/>
  <c r="E13" i="17"/>
  <c r="F13" i="17" s="1"/>
  <c r="E12" i="17"/>
  <c r="F12" i="17" s="1"/>
  <c r="E11" i="17"/>
  <c r="F11" i="17" s="1"/>
  <c r="E10" i="17"/>
  <c r="F10" i="17" s="1"/>
  <c r="E9" i="17"/>
  <c r="E13" i="14"/>
  <c r="F13" i="14" s="1"/>
  <c r="E12" i="14"/>
  <c r="F12" i="14" s="1"/>
  <c r="E11" i="14"/>
  <c r="F11" i="14" s="1"/>
  <c r="E10" i="14"/>
  <c r="F10" i="14" s="1"/>
  <c r="E9" i="14"/>
  <c r="F9" i="14" s="1"/>
  <c r="F9" i="17" l="1"/>
  <c r="E14" i="17"/>
  <c r="C3" i="1"/>
  <c r="F22" i="1"/>
  <c r="D3" i="14" l="1"/>
  <c r="B3" i="17" l="1"/>
  <c r="C3" i="17" s="1"/>
  <c r="C7" i="21" l="1"/>
  <c r="C5" i="21"/>
  <c r="D5" i="21" s="1"/>
  <c r="E5" i="21" s="1"/>
  <c r="D7" i="21" l="1"/>
  <c r="E7" i="21" s="1"/>
  <c r="G11" i="14"/>
  <c r="G13" i="14"/>
  <c r="F14" i="17"/>
  <c r="B4" i="17"/>
  <c r="E14" i="14"/>
  <c r="B4" i="14" s="1"/>
  <c r="G13" i="17"/>
  <c r="G12" i="14"/>
  <c r="G10" i="14"/>
  <c r="D3" i="17"/>
  <c r="G11" i="17"/>
  <c r="G12" i="17"/>
  <c r="G10" i="17"/>
  <c r="C6" i="21" l="1"/>
  <c r="D6" i="21" s="1"/>
  <c r="E6" i="21" s="1"/>
  <c r="C4" i="14"/>
  <c r="F14" i="14"/>
  <c r="G9" i="17"/>
  <c r="G14" i="17" s="1"/>
  <c r="G9" i="14"/>
  <c r="B5" i="14"/>
  <c r="C4" i="17"/>
  <c r="G14" i="14" l="1"/>
  <c r="C8" i="21"/>
  <c r="D8" i="21" s="1"/>
  <c r="E8" i="21" s="1"/>
  <c r="B5" i="17"/>
  <c r="D4" i="14"/>
  <c r="D5" i="14" s="1"/>
  <c r="C5" i="14"/>
  <c r="C5" i="17" l="1"/>
  <c r="D4" i="17"/>
  <c r="D5" i="17" l="1"/>
  <c r="B13" i="1"/>
  <c r="D13" i="1"/>
  <c r="G17" i="1" l="1"/>
  <c r="G21" i="1"/>
  <c r="G18" i="1"/>
  <c r="G20" i="1"/>
  <c r="G19" i="1"/>
  <c r="E22" i="1"/>
  <c r="D22" i="1"/>
  <c r="B6" i="1"/>
  <c r="C6" i="1" s="1"/>
  <c r="B5" i="1"/>
  <c r="C5" i="1" s="1"/>
  <c r="D6" i="1" l="1"/>
  <c r="G22" i="1"/>
  <c r="B4" i="1"/>
  <c r="D3" i="1"/>
  <c r="C4" i="1" l="1"/>
  <c r="D5" i="1"/>
  <c r="B7" i="1"/>
  <c r="C3" i="21" s="1"/>
  <c r="C10" i="21" s="1"/>
  <c r="D3" i="21" l="1"/>
  <c r="E3" i="21" s="1"/>
  <c r="C7" i="1"/>
  <c r="D7" i="1" s="1"/>
  <c r="D4" i="1"/>
  <c r="E10" i="21" l="1"/>
  <c r="D10" i="21"/>
</calcChain>
</file>

<file path=xl/sharedStrings.xml><?xml version="1.0" encoding="utf-8"?>
<sst xmlns="http://schemas.openxmlformats.org/spreadsheetml/2006/main" count="139" uniqueCount="95">
  <si>
    <t>Coste Total</t>
  </si>
  <si>
    <t>Formación - Proyecto B</t>
  </si>
  <si>
    <t>ESPAÑA EMPRENDE</t>
  </si>
  <si>
    <t>Indicadores</t>
  </si>
  <si>
    <t>Orientación</t>
  </si>
  <si>
    <t>Ayudas a la contratación</t>
  </si>
  <si>
    <t>Diagnóstico para la reconversión</t>
  </si>
  <si>
    <t>Orientación Empleabilidad</t>
  </si>
  <si>
    <t>Diagnóstico Reconversión</t>
  </si>
  <si>
    <t>Inserción Laboral</t>
  </si>
  <si>
    <t>Coste Unitario</t>
  </si>
  <si>
    <t>Presupuesto Tramos y Ayudas</t>
  </si>
  <si>
    <t>Nº Horas</t>
  </si>
  <si>
    <t>Formación Presencial</t>
  </si>
  <si>
    <t>TOTAL</t>
  </si>
  <si>
    <t>Tramo Formación</t>
  </si>
  <si>
    <t>Formación Presencial y Online</t>
  </si>
  <si>
    <t>CCT</t>
  </si>
  <si>
    <t>Tipo Formación</t>
  </si>
  <si>
    <t>Importe</t>
  </si>
  <si>
    <t>España Emprende - Proyecto A</t>
  </si>
  <si>
    <t>España Emprende - Proyecto B</t>
  </si>
  <si>
    <t>Ayuda FSE</t>
  </si>
  <si>
    <t>Programa</t>
  </si>
  <si>
    <t>GABINETE - Proyecto A</t>
  </si>
  <si>
    <t>Coste/Hora Único 
+ Otros Costes 40%</t>
  </si>
  <si>
    <t>Nº Indicadores</t>
  </si>
  <si>
    <t xml:space="preserve">Formación Presencial </t>
  </si>
  <si>
    <t>Nº Horas a Imputar por un técnico</t>
  </si>
  <si>
    <t>CALCULADORA PROYECTO B - PAEM</t>
  </si>
  <si>
    <t>CALCULADORA PROYECTO B - ESPAÑA EMPRENDE</t>
  </si>
  <si>
    <t>EFESO</t>
  </si>
  <si>
    <t>FSE (69,64%)</t>
  </si>
  <si>
    <t>PROGRAMAS ÁREA EFE 2024</t>
  </si>
  <si>
    <t>CCT (30,36%)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</si>
  <si>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</si>
  <si>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</si>
  <si>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</si>
  <si>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</si>
  <si>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</si>
  <si>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</si>
  <si>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</si>
  <si>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</si>
  <si>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</si>
  <si>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</si>
  <si>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</si>
  <si>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</si>
  <si>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</si>
  <si>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</si>
  <si>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</si>
  <si>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</si>
  <si>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</si>
  <si>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</si>
  <si>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</si>
  <si>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CCI (30'36%)</t>
  </si>
  <si>
    <t>Encuentros 45+ - Tipo A</t>
  </si>
  <si>
    <t>Encuentros 45+ - Tipo B</t>
  </si>
  <si>
    <t>Encuentros 45+ - Tipo C</t>
  </si>
  <si>
    <t>Presupuesto por Tipo de Encuentro</t>
  </si>
  <si>
    <t>Nº Beneficiarios por Tipo de Encuentro</t>
  </si>
  <si>
    <t>Talento 45+</t>
  </si>
  <si>
    <t>TALENTO JOVEN 45+</t>
  </si>
  <si>
    <t>Fondos Adicionales</t>
  </si>
  <si>
    <t>Petición Fondos Adicionales Talento 45+</t>
  </si>
  <si>
    <t>CALCULADORA TALENTO JOVEN 45+</t>
  </si>
  <si>
    <t>CALCULADORA FORMACIÓN TALENTO 45+</t>
  </si>
  <si>
    <t>ENCUENTROS 45+ 2024</t>
  </si>
  <si>
    <t>Emprendedoras</t>
  </si>
  <si>
    <t>Gabinete - Proyecto A</t>
  </si>
  <si>
    <t xml:space="preserve">Petición Fondos Adicionales </t>
  </si>
  <si>
    <t>Petición Fondos Adicionales Formación PAEM 2024</t>
  </si>
  <si>
    <t>Petición Fondos Adicionales Formación España Emprende 2024</t>
  </si>
  <si>
    <t>Petición Fondos Adicionales</t>
  </si>
  <si>
    <t>Fondos Adicionales EFESO 2024</t>
  </si>
  <si>
    <t>Encuentros 45+</t>
  </si>
  <si>
    <t>IMPULSA STARTUP 2024</t>
  </si>
  <si>
    <t>CALCULADORA PRESUPUESTO IMPULSA STARTUP</t>
  </si>
  <si>
    <t>Fase 1 - Crea y Crece (Gabinete)</t>
  </si>
  <si>
    <t>Fase 1 - Crea y Crece (Formación)</t>
  </si>
  <si>
    <t>Total Fase 1</t>
  </si>
  <si>
    <t>Fase 2 - Despega (Gabinete)</t>
  </si>
  <si>
    <t>Total Fase 2</t>
  </si>
  <si>
    <t>Presupuesto Fase 1
Emprendedores</t>
  </si>
  <si>
    <t>Importe Total Gabinete</t>
  </si>
  <si>
    <t>Cofinanciación FSE+ (69,64%)</t>
  </si>
  <si>
    <t>Cofinanciación Nacional (30,36%)</t>
  </si>
  <si>
    <t>Presupuesto Fase 2
Proyectos</t>
  </si>
  <si>
    <t>Presupuesto Máximo Elegible</t>
  </si>
  <si>
    <t>Impulsa Startup 2024</t>
  </si>
  <si>
    <t>Emprendedoras PAEM - Proyecto A</t>
  </si>
  <si>
    <t>Emprendedoras PAEM - Proyecto B</t>
  </si>
  <si>
    <t>Impulsa Startup</t>
  </si>
  <si>
    <t>Insertar CCAA en pestaña "Resumen"</t>
  </si>
  <si>
    <t>Nº máximo de Encuentros 45+ = 2</t>
  </si>
  <si>
    <t>Insertar Nº de Encuentros según tipo (máximo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</si>
</sst>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vertical="top" wrapText="1"/>
    </xf>
    <xf numFmtId="3" fontId="9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 vertical="center" wrapText="1"/>
      <protection locked="0"/>
    </xf>
    <xf numFmtId="0" fontId="8" fillId="0" borderId="8" xfId="0" applyFont="1" applyBorder="1"/>
    <xf numFmtId="0" fontId="0" fillId="9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3" borderId="1" xfId="0" applyFill="1" applyBorder="1" applyAlignment="1">
      <alignment horizontal="center" vertical="center" wrapText="1"/>
    </xf>
    <xf numFmtId="164" fontId="0" fillId="0" borderId="1" xfId="2" applyNumberFormat="1" applyFont="1" applyBorder="1" applyAlignment="1" applyProtection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8" fontId="0" fillId="0" borderId="10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1" fillId="12" borderId="0" xfId="0" applyFont="1" applyFill="1"/>
    <xf numFmtId="0" fontId="12" fillId="0" borderId="1" xfId="0" applyFont="1" applyBorder="1"/>
    <xf numFmtId="8" fontId="13" fillId="13" borderId="1" xfId="0" applyNumberFormat="1" applyFont="1" applyFill="1" applyBorder="1" applyAlignment="1">
      <alignment horizontal="center"/>
    </xf>
    <xf numFmtId="8" fontId="13" fillId="12" borderId="1" xfId="0" applyNumberFormat="1" applyFont="1" applyFill="1" applyBorder="1" applyAlignment="1">
      <alignment horizontal="center" vertical="center"/>
    </xf>
    <xf numFmtId="8" fontId="13" fillId="12" borderId="1" xfId="0" applyNumberFormat="1" applyFont="1" applyFill="1" applyBorder="1" applyAlignment="1">
      <alignment horizontal="center"/>
    </xf>
    <xf numFmtId="0" fontId="14" fillId="0" borderId="1" xfId="0" applyFont="1" applyBorder="1"/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/>
    <xf numFmtId="164" fontId="2" fillId="0" borderId="1" xfId="0" applyNumberFormat="1" applyFont="1" applyBorder="1" applyAlignment="1">
      <alignment horizontal="center"/>
    </xf>
    <xf numFmtId="0" fontId="0" fillId="15" borderId="1" xfId="0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11" fillId="1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7" borderId="1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15" fillId="16" borderId="1" xfId="0" applyFont="1" applyFill="1" applyBorder="1" applyAlignment="1">
      <alignment horizontal="center" vertical="center" wrapText="1"/>
    </xf>
    <xf numFmtId="0" fontId="13" fillId="16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44" fontId="13" fillId="7" borderId="1" xfId="2" applyFont="1" applyFill="1" applyBorder="1" applyAlignment="1">
      <alignment horizontal="center" vertical="center" wrapText="1"/>
    </xf>
    <xf numFmtId="8" fontId="13" fillId="12" borderId="1" xfId="0" applyNumberFormat="1" applyFont="1" applyFill="1" applyBorder="1" applyAlignment="1">
      <alignment horizontal="center" vertical="center" wrapText="1"/>
    </xf>
    <xf numFmtId="44" fontId="12" fillId="12" borderId="1" xfId="0" applyNumberFormat="1" applyFont="1" applyFill="1" applyBorder="1" applyAlignment="1">
      <alignment horizontal="center" vertical="center" wrapText="1"/>
    </xf>
    <xf numFmtId="44" fontId="13" fillId="7" borderId="1" xfId="0" applyNumberFormat="1" applyFont="1" applyFill="1" applyBorder="1" applyAlignment="1">
      <alignment horizontal="center" vertical="center" wrapText="1"/>
    </xf>
    <xf numFmtId="8" fontId="15" fillId="7" borderId="1" xfId="0" applyNumberFormat="1" applyFont="1" applyFill="1" applyBorder="1" applyAlignment="1">
      <alignment horizontal="center" vertical="center"/>
    </xf>
    <xf numFmtId="8" fontId="12" fillId="12" borderId="1" xfId="0" applyNumberFormat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11" borderId="5" xfId="0" applyFont="1" applyFill="1" applyBorder="1" applyAlignment="1">
      <alignment horizontal="right"/>
    </xf>
    <xf numFmtId="0" fontId="2" fillId="11" borderId="6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6" fillId="6" borderId="7" xfId="0" applyFont="1" applyFill="1" applyBorder="1" applyAlignment="1" applyProtection="1">
      <alignment horizontal="center" vertical="center" wrapText="1"/>
      <protection hidden="1"/>
    </xf>
    <xf numFmtId="0" fontId="6" fillId="6" borderId="13" xfId="0" applyFont="1" applyFill="1" applyBorder="1" applyAlignment="1" applyProtection="1">
      <alignment horizontal="center" vertical="center" wrapText="1"/>
      <protection hidden="1"/>
    </xf>
    <xf numFmtId="0" fontId="6" fillId="6" borderId="2" xfId="0" applyFont="1" applyFill="1" applyBorder="1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right" vertical="center" wrapText="1"/>
    </xf>
    <xf numFmtId="0" fontId="0" fillId="8" borderId="6" xfId="0" applyFill="1" applyBorder="1" applyAlignment="1">
      <alignment horizontal="right" vertical="center" wrapText="1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E10"/>
  <sheetViews>
    <sheetView tabSelected="1" view="pageBreakPreview" zoomScale="145" zoomScaleNormal="145" zoomScaleSheetLayoutView="145" workbookViewId="0">
      <selection activeCell="B14" sqref="B14"/>
    </sheetView>
  </sheetViews>
  <sheetFormatPr baseColWidth="10" defaultRowHeight="14.4" x14ac:dyDescent="0.3"/>
  <cols>
    <col min="1" max="1" width="16.44140625" customWidth="1"/>
    <col min="2" max="5" width="31" customWidth="1"/>
  </cols>
  <sheetData>
    <row r="1" spans="1:5" x14ac:dyDescent="0.3">
      <c r="A1" s="57" t="s">
        <v>33</v>
      </c>
      <c r="B1" s="58"/>
      <c r="C1" s="32" t="s">
        <v>35</v>
      </c>
      <c r="D1" s="39"/>
      <c r="E1" s="33"/>
    </row>
    <row r="2" spans="1:5" x14ac:dyDescent="0.3">
      <c r="A2" s="50"/>
      <c r="B2" s="50" t="s">
        <v>23</v>
      </c>
      <c r="C2" s="50" t="s">
        <v>0</v>
      </c>
      <c r="D2" s="50" t="s">
        <v>22</v>
      </c>
      <c r="E2" s="50" t="s">
        <v>17</v>
      </c>
    </row>
    <row r="3" spans="1:5" x14ac:dyDescent="0.3">
      <c r="A3" s="54" t="s">
        <v>31</v>
      </c>
      <c r="B3" s="11" t="s">
        <v>60</v>
      </c>
      <c r="C3" s="12">
        <f>'EFESO - Talento 45+'!B7</f>
        <v>0</v>
      </c>
      <c r="D3" s="12">
        <f t="shared" ref="D3:D9" si="0">C3*0.6964</f>
        <v>0</v>
      </c>
      <c r="E3" s="12">
        <f t="shared" ref="E3:E8" si="1">C3-D3</f>
        <v>0</v>
      </c>
    </row>
    <row r="4" spans="1:5" x14ac:dyDescent="0.3">
      <c r="A4" s="54"/>
      <c r="B4" s="11" t="s">
        <v>74</v>
      </c>
      <c r="C4" s="12">
        <f>'EFESO - Encuentros 45+'!E6</f>
        <v>0</v>
      </c>
      <c r="D4" s="12">
        <f t="shared" si="0"/>
        <v>0</v>
      </c>
      <c r="E4" s="12">
        <f t="shared" si="1"/>
        <v>0</v>
      </c>
    </row>
    <row r="5" spans="1:5" x14ac:dyDescent="0.3">
      <c r="A5" s="54"/>
      <c r="B5" s="11" t="s">
        <v>89</v>
      </c>
      <c r="C5" s="12">
        <f>'EFESO - Emprendedoras A y B'!B3</f>
        <v>0</v>
      </c>
      <c r="D5" s="12">
        <f t="shared" si="0"/>
        <v>0</v>
      </c>
      <c r="E5" s="12">
        <f t="shared" si="1"/>
        <v>0</v>
      </c>
    </row>
    <row r="6" spans="1:5" x14ac:dyDescent="0.3">
      <c r="A6" s="54"/>
      <c r="B6" s="11" t="s">
        <v>90</v>
      </c>
      <c r="C6" s="12">
        <f>'EFESO - Emprendedoras A y B'!B4</f>
        <v>0</v>
      </c>
      <c r="D6" s="12">
        <f t="shared" si="0"/>
        <v>0</v>
      </c>
      <c r="E6" s="12">
        <f t="shared" si="1"/>
        <v>0</v>
      </c>
    </row>
    <row r="7" spans="1:5" x14ac:dyDescent="0.3">
      <c r="A7" s="54"/>
      <c r="B7" s="11" t="s">
        <v>20</v>
      </c>
      <c r="C7" s="12">
        <f>'EFESO - EspañaEmprende A y B'!B3</f>
        <v>0</v>
      </c>
      <c r="D7" s="12">
        <f t="shared" si="0"/>
        <v>0</v>
      </c>
      <c r="E7" s="12">
        <f t="shared" si="1"/>
        <v>0</v>
      </c>
    </row>
    <row r="8" spans="1:5" x14ac:dyDescent="0.3">
      <c r="A8" s="54"/>
      <c r="B8" s="11" t="s">
        <v>21</v>
      </c>
      <c r="C8" s="12">
        <f>'EFESO - EspañaEmprende A y B'!B4</f>
        <v>0</v>
      </c>
      <c r="D8" s="12">
        <f t="shared" si="0"/>
        <v>0</v>
      </c>
      <c r="E8" s="12">
        <f t="shared" si="1"/>
        <v>0</v>
      </c>
    </row>
    <row r="9" spans="1:5" x14ac:dyDescent="0.3">
      <c r="A9" s="54"/>
      <c r="B9" s="11" t="s">
        <v>91</v>
      </c>
      <c r="C9" s="12">
        <f>EFESO_Impulsa_Startup!C8</f>
        <v>0</v>
      </c>
      <c r="D9" s="12">
        <f t="shared" si="0"/>
        <v>0</v>
      </c>
      <c r="E9" s="12">
        <f t="shared" ref="E9" si="2">C9-D9</f>
        <v>0</v>
      </c>
    </row>
    <row r="10" spans="1:5" x14ac:dyDescent="0.3">
      <c r="A10" s="55" t="s">
        <v>73</v>
      </c>
      <c r="B10" s="56"/>
      <c r="C10" s="34">
        <f>SUM(C3:C9)</f>
        <v>0</v>
      </c>
      <c r="D10" s="34">
        <f>SUM(D3:D9)</f>
        <v>0</v>
      </c>
      <c r="E10" s="34">
        <f>SUM(E3:E9)</f>
        <v>0</v>
      </c>
    </row>
  </sheetData>
  <mergeCells count="3">
    <mergeCell ref="A3:A9"/>
    <mergeCell ref="A10:B10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FF762B-33CF-4ECA-A72F-AC78A373CD6E}">
          <x14:formula1>
            <xm:f>Hoja1!$A$1:$A$18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K22"/>
  <sheetViews>
    <sheetView showGridLines="0" view="pageBreakPreview" zoomScale="115" zoomScaleNormal="100" zoomScaleSheetLayoutView="115" workbookViewId="0">
      <selection activeCell="D2" sqref="D2"/>
    </sheetView>
  </sheetViews>
  <sheetFormatPr baseColWidth="10" defaultRowHeight="14.4" x14ac:dyDescent="0.3"/>
  <cols>
    <col min="1" max="1" width="38.77734375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59" t="s">
        <v>62</v>
      </c>
      <c r="B1" s="65" t="s">
        <v>61</v>
      </c>
      <c r="C1" s="65"/>
      <c r="D1" s="65"/>
    </row>
    <row r="2" spans="1:11" ht="15.75" customHeight="1" x14ac:dyDescent="0.3">
      <c r="A2" s="60"/>
      <c r="B2" s="15" t="s">
        <v>0</v>
      </c>
      <c r="C2" s="15" t="s">
        <v>32</v>
      </c>
      <c r="D2" s="15" t="s">
        <v>34</v>
      </c>
      <c r="K2" s="1"/>
    </row>
    <row r="3" spans="1:11" ht="15.75" customHeight="1" x14ac:dyDescent="0.3">
      <c r="A3" s="16" t="s">
        <v>7</v>
      </c>
      <c r="B3" s="9">
        <f>B11*B12</f>
        <v>0</v>
      </c>
      <c r="C3" s="9">
        <f>B3*0.6964</f>
        <v>0</v>
      </c>
      <c r="D3" s="9">
        <f>B3-C3</f>
        <v>0</v>
      </c>
      <c r="F3" s="37" t="s">
        <v>92</v>
      </c>
      <c r="K3" s="1"/>
    </row>
    <row r="4" spans="1:11" x14ac:dyDescent="0.3">
      <c r="A4" s="16" t="s">
        <v>16</v>
      </c>
      <c r="B4" s="9">
        <f>E22</f>
        <v>0</v>
      </c>
      <c r="C4" s="9">
        <f t="shared" ref="C4:C6" si="0">B4*0.6964</f>
        <v>0</v>
      </c>
      <c r="D4" s="9">
        <f t="shared" ref="D4:D7" si="1">B4-C4</f>
        <v>0</v>
      </c>
      <c r="E4" s="26"/>
      <c r="K4" s="1"/>
    </row>
    <row r="5" spans="1:11" x14ac:dyDescent="0.3">
      <c r="A5" s="16" t="s">
        <v>8</v>
      </c>
      <c r="B5" s="9">
        <f>C11*C12</f>
        <v>0</v>
      </c>
      <c r="C5" s="9">
        <f t="shared" si="0"/>
        <v>0</v>
      </c>
      <c r="D5" s="9">
        <f t="shared" si="1"/>
        <v>0</v>
      </c>
      <c r="K5" s="1"/>
    </row>
    <row r="6" spans="1:11" x14ac:dyDescent="0.3">
      <c r="A6" s="16" t="s">
        <v>9</v>
      </c>
      <c r="B6" s="9">
        <f>D11*D12</f>
        <v>0</v>
      </c>
      <c r="C6" s="9">
        <f t="shared" si="0"/>
        <v>0</v>
      </c>
      <c r="D6" s="9">
        <f t="shared" si="1"/>
        <v>0</v>
      </c>
    </row>
    <row r="7" spans="1:11" x14ac:dyDescent="0.3">
      <c r="A7" s="17" t="s">
        <v>63</v>
      </c>
      <c r="B7" s="13">
        <f>SUM(B3:B6)</f>
        <v>0</v>
      </c>
      <c r="C7" s="13">
        <f>SUM(C3:C6)</f>
        <v>0</v>
      </c>
      <c r="D7" s="13">
        <f t="shared" si="1"/>
        <v>0</v>
      </c>
    </row>
    <row r="9" spans="1:11" x14ac:dyDescent="0.3">
      <c r="A9" s="65" t="s">
        <v>64</v>
      </c>
      <c r="B9" s="65"/>
      <c r="C9" s="65"/>
      <c r="D9" s="65"/>
    </row>
    <row r="10" spans="1:11" ht="28.8" x14ac:dyDescent="0.3">
      <c r="A10" s="16"/>
      <c r="B10" s="18" t="s">
        <v>4</v>
      </c>
      <c r="C10" s="18" t="s">
        <v>6</v>
      </c>
      <c r="D10" s="18" t="s">
        <v>5</v>
      </c>
    </row>
    <row r="11" spans="1:11" x14ac:dyDescent="0.3">
      <c r="A11" s="16" t="s">
        <v>3</v>
      </c>
      <c r="B11" s="5"/>
      <c r="C11" s="5"/>
      <c r="D11" s="5"/>
    </row>
    <row r="12" spans="1:11" x14ac:dyDescent="0.3">
      <c r="A12" s="16" t="s">
        <v>10</v>
      </c>
      <c r="B12" s="19">
        <v>230.75</v>
      </c>
      <c r="C12" s="19">
        <v>249.98</v>
      </c>
      <c r="D12" s="19">
        <v>5000</v>
      </c>
    </row>
    <row r="13" spans="1:11" x14ac:dyDescent="0.3">
      <c r="A13" s="16" t="s">
        <v>11</v>
      </c>
      <c r="B13" s="12">
        <f t="shared" ref="B13" si="2">B12*B11</f>
        <v>0</v>
      </c>
      <c r="C13" s="12">
        <f>C12*C11</f>
        <v>0</v>
      </c>
      <c r="D13" s="12">
        <f>D12*D11</f>
        <v>0</v>
      </c>
    </row>
    <row r="15" spans="1:11" x14ac:dyDescent="0.3">
      <c r="A15" s="65" t="s">
        <v>65</v>
      </c>
      <c r="B15" s="65"/>
      <c r="C15" s="65"/>
      <c r="D15" s="65"/>
      <c r="E15" s="65"/>
      <c r="F15" s="65"/>
      <c r="G15" s="65"/>
    </row>
    <row r="16" spans="1:11" x14ac:dyDescent="0.3">
      <c r="A16" s="20" t="s">
        <v>15</v>
      </c>
      <c r="B16" s="18" t="s">
        <v>12</v>
      </c>
      <c r="C16" s="18" t="s">
        <v>19</v>
      </c>
      <c r="D16" s="18" t="s">
        <v>26</v>
      </c>
      <c r="E16" s="15" t="s">
        <v>0</v>
      </c>
      <c r="F16" s="15" t="s">
        <v>32</v>
      </c>
      <c r="G16" s="15" t="s">
        <v>34</v>
      </c>
    </row>
    <row r="17" spans="1:7" x14ac:dyDescent="0.3">
      <c r="A17" s="54" t="s">
        <v>13</v>
      </c>
      <c r="B17" s="11">
        <v>30</v>
      </c>
      <c r="C17" s="25">
        <f>IFERROR(VLOOKUP(RESUMEN!$D$1,Hoja1!$A$1:$B$18,2,FALSE),0)</f>
        <v>0</v>
      </c>
      <c r="D17" s="5"/>
      <c r="E17" s="19">
        <f>C17*D17</f>
        <v>0</v>
      </c>
      <c r="F17" s="19">
        <f>E17*0.6964</f>
        <v>0</v>
      </c>
      <c r="G17" s="12">
        <f>E17-F17</f>
        <v>0</v>
      </c>
    </row>
    <row r="18" spans="1:7" x14ac:dyDescent="0.3">
      <c r="A18" s="54"/>
      <c r="B18" s="11">
        <v>60</v>
      </c>
      <c r="C18" s="25">
        <f>IFERROR(VLOOKUP(RESUMEN!$D$1,Hoja1!$A$1:$B$18,2,FALSE),0)</f>
        <v>0</v>
      </c>
      <c r="D18" s="5"/>
      <c r="E18" s="19">
        <f t="shared" ref="E18:E21" si="3">C18*D18</f>
        <v>0</v>
      </c>
      <c r="F18" s="19">
        <f t="shared" ref="F18:F21" si="4">E18*0.6964</f>
        <v>0</v>
      </c>
      <c r="G18" s="12">
        <f t="shared" ref="G18:G21" si="5">E18-F18</f>
        <v>0</v>
      </c>
    </row>
    <row r="19" spans="1:7" x14ac:dyDescent="0.3">
      <c r="A19" s="54"/>
      <c r="B19" s="11">
        <v>90</v>
      </c>
      <c r="C19" s="25">
        <f>IFERROR(VLOOKUP(RESUMEN!$D$1,Hoja1!$A$1:$B$18,2,FALSE),0)</f>
        <v>0</v>
      </c>
      <c r="D19" s="5"/>
      <c r="E19" s="19">
        <f t="shared" si="3"/>
        <v>0</v>
      </c>
      <c r="F19" s="19">
        <f t="shared" si="4"/>
        <v>0</v>
      </c>
      <c r="G19" s="12">
        <f t="shared" si="5"/>
        <v>0</v>
      </c>
    </row>
    <row r="20" spans="1:7" x14ac:dyDescent="0.3">
      <c r="A20" s="54"/>
      <c r="B20" s="11">
        <v>120</v>
      </c>
      <c r="C20" s="25">
        <f>IFERROR(VLOOKUP(RESUMEN!$D$1,Hoja1!$A$1:$B$18,2,FALSE),0)</f>
        <v>0</v>
      </c>
      <c r="D20" s="5"/>
      <c r="E20" s="19">
        <f t="shared" si="3"/>
        <v>0</v>
      </c>
      <c r="F20" s="19">
        <f t="shared" si="4"/>
        <v>0</v>
      </c>
      <c r="G20" s="12">
        <f t="shared" si="5"/>
        <v>0</v>
      </c>
    </row>
    <row r="21" spans="1:7" x14ac:dyDescent="0.3">
      <c r="A21" s="54"/>
      <c r="B21" s="11">
        <v>150</v>
      </c>
      <c r="C21" s="25">
        <f>IFERROR(VLOOKUP(RESUMEN!$D$1,Hoja1!$A$1:$B$18,2,FALSE),0)</f>
        <v>0</v>
      </c>
      <c r="D21" s="5"/>
      <c r="E21" s="19">
        <f t="shared" si="3"/>
        <v>0</v>
      </c>
      <c r="F21" s="19">
        <f t="shared" si="4"/>
        <v>0</v>
      </c>
      <c r="G21" s="12">
        <f t="shared" si="5"/>
        <v>0</v>
      </c>
    </row>
    <row r="22" spans="1:7" x14ac:dyDescent="0.3">
      <c r="A22" s="64" t="s">
        <v>14</v>
      </c>
      <c r="B22" s="64"/>
      <c r="C22" s="64"/>
      <c r="D22" s="11">
        <f>SUM(D17:D21)</f>
        <v>0</v>
      </c>
      <c r="E22" s="19">
        <f>SUM(E17:E21)</f>
        <v>0</v>
      </c>
      <c r="F22" s="19">
        <f>SUM(F17:F21)</f>
        <v>0</v>
      </c>
      <c r="G22" s="19">
        <f>SUM(G17:G21)</f>
        <v>0</v>
      </c>
    </row>
  </sheetData>
  <sheetProtection algorithmName="SHA-512" hashValue="/NPpArUzWhELKaDwOS84jcVl+Zbj04GeoCuLtdBFycA/KCGsqMAbAwBPPktBVBc6BGR1ea4fJolpky++aUQcyw==" saltValue="tB6hHGea9txUdwBwD3x9Sw==" spinCount="100000" sheet="1" objects="1" scenarios="1"/>
  <mergeCells count="6">
    <mergeCell ref="A22:C22"/>
    <mergeCell ref="A15:G15"/>
    <mergeCell ref="B1:D1"/>
    <mergeCell ref="A17:A21"/>
    <mergeCell ref="A9:D9"/>
    <mergeCell ref="A1:A2"/>
  </mergeCell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75DE2-637C-4A75-8399-2293D5D0DB6C}">
  <sheetPr>
    <tabColor theme="9" tint="0.59999389629810485"/>
    <pageSetUpPr fitToPage="1"/>
  </sheetPr>
  <dimension ref="A1:G31"/>
  <sheetViews>
    <sheetView showGridLines="0" view="pageBreakPreview" zoomScale="130" zoomScaleNormal="100" zoomScaleSheetLayoutView="130" workbookViewId="0">
      <selection activeCell="D6" sqref="D6"/>
    </sheetView>
  </sheetViews>
  <sheetFormatPr baseColWidth="10" defaultRowHeight="14.4" x14ac:dyDescent="0.3"/>
  <cols>
    <col min="1" max="1" width="25.88671875" customWidth="1"/>
    <col min="2" max="3" width="20.77734375" customWidth="1"/>
    <col min="4" max="4" width="26.109375" customWidth="1"/>
    <col min="5" max="5" width="24.6640625" customWidth="1"/>
    <col min="6" max="7" width="16.5546875" customWidth="1"/>
  </cols>
  <sheetData>
    <row r="1" spans="1:7" ht="15.75" customHeight="1" x14ac:dyDescent="0.3">
      <c r="A1" s="59" t="s">
        <v>62</v>
      </c>
      <c r="B1" s="62" t="s">
        <v>58</v>
      </c>
      <c r="C1" s="62" t="s">
        <v>59</v>
      </c>
      <c r="D1" s="62" t="s">
        <v>94</v>
      </c>
      <c r="E1" s="61" t="s">
        <v>66</v>
      </c>
      <c r="F1" s="61"/>
      <c r="G1" s="61"/>
    </row>
    <row r="2" spans="1:7" x14ac:dyDescent="0.3">
      <c r="A2" s="60"/>
      <c r="B2" s="63"/>
      <c r="C2" s="63"/>
      <c r="D2" s="63"/>
      <c r="E2" s="8" t="s">
        <v>0</v>
      </c>
      <c r="F2" s="8" t="s">
        <v>32</v>
      </c>
      <c r="G2" s="8" t="s">
        <v>54</v>
      </c>
    </row>
    <row r="3" spans="1:7" x14ac:dyDescent="0.3">
      <c r="A3" s="35" t="s">
        <v>55</v>
      </c>
      <c r="B3" s="9">
        <v>60000</v>
      </c>
      <c r="C3" s="10">
        <v>150</v>
      </c>
      <c r="D3" s="36">
        <v>0</v>
      </c>
      <c r="E3" s="9">
        <f>B3*D3</f>
        <v>0</v>
      </c>
      <c r="F3" s="9">
        <f>E3*0.6964</f>
        <v>0</v>
      </c>
      <c r="G3" s="12">
        <f>E3-F3</f>
        <v>0</v>
      </c>
    </row>
    <row r="4" spans="1:7" x14ac:dyDescent="0.3">
      <c r="A4" s="35" t="s">
        <v>56</v>
      </c>
      <c r="B4" s="9">
        <v>40000</v>
      </c>
      <c r="C4" s="10">
        <v>100</v>
      </c>
      <c r="D4" s="36">
        <v>0</v>
      </c>
      <c r="E4" s="9">
        <f>B4*D4</f>
        <v>0</v>
      </c>
      <c r="F4" s="9">
        <f>E4*0.6964</f>
        <v>0</v>
      </c>
      <c r="G4" s="12">
        <f t="shared" ref="G4" si="0">E4-F4</f>
        <v>0</v>
      </c>
    </row>
    <row r="5" spans="1:7" x14ac:dyDescent="0.3">
      <c r="A5" s="35" t="s">
        <v>57</v>
      </c>
      <c r="B5" s="9">
        <v>20000</v>
      </c>
      <c r="C5" s="10">
        <v>50</v>
      </c>
      <c r="D5" s="36">
        <v>0</v>
      </c>
      <c r="E5" s="9">
        <f>B5*D5</f>
        <v>0</v>
      </c>
      <c r="F5" s="9">
        <f>E5*0.6964</f>
        <v>0</v>
      </c>
      <c r="G5" s="12">
        <f>E5-F5</f>
        <v>0</v>
      </c>
    </row>
    <row r="6" spans="1:7" x14ac:dyDescent="0.3">
      <c r="A6" s="66" t="s">
        <v>69</v>
      </c>
      <c r="B6" s="67"/>
      <c r="C6" s="68"/>
      <c r="D6" s="11">
        <f>D3+D4+D5</f>
        <v>0</v>
      </c>
      <c r="E6" s="13">
        <f>SUM(E3:E5)</f>
        <v>0</v>
      </c>
      <c r="F6" s="13">
        <f>SUM(F3:F5)</f>
        <v>0</v>
      </c>
      <c r="G6" s="13">
        <f>SUM(G3:G5)</f>
        <v>0</v>
      </c>
    </row>
    <row r="7" spans="1:7" x14ac:dyDescent="0.3">
      <c r="D7" s="7" t="s">
        <v>93</v>
      </c>
    </row>
    <row r="15" spans="1:7" ht="27" customHeight="1" x14ac:dyDescent="0.3"/>
    <row r="18" ht="24.75" customHeight="1" x14ac:dyDescent="0.3"/>
    <row r="31" ht="15" customHeight="1" x14ac:dyDescent="0.3"/>
  </sheetData>
  <mergeCells count="6">
    <mergeCell ref="A6:C6"/>
    <mergeCell ref="A1:A2"/>
    <mergeCell ref="B1:B2"/>
    <mergeCell ref="C1:C2"/>
    <mergeCell ref="D1:D2"/>
    <mergeCell ref="E1:G1"/>
  </mergeCells>
  <conditionalFormatting sqref="D6">
    <cfRule type="cellIs" dxfId="0" priority="1" operator="greaterThan">
      <formula>2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scale="86" orientation="landscape" r:id="rId1"/>
  <headerFooter>
    <oddFooter>&amp;C&amp;D&amp;T&amp;RCC/LB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G14"/>
  <sheetViews>
    <sheetView showGridLines="0" view="pageBreakPreview" zoomScale="115" zoomScaleNormal="100" zoomScaleSheetLayoutView="115" workbookViewId="0">
      <selection activeCell="D9" sqref="D9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9" t="s">
        <v>62</v>
      </c>
      <c r="B1" s="69" t="s">
        <v>67</v>
      </c>
      <c r="C1" s="69"/>
      <c r="D1" s="69"/>
      <c r="F1" s="70" t="s">
        <v>24</v>
      </c>
      <c r="G1" s="71"/>
    </row>
    <row r="2" spans="1:7" ht="28.8" x14ac:dyDescent="0.3">
      <c r="A2" s="60"/>
      <c r="B2" s="8" t="s">
        <v>0</v>
      </c>
      <c r="C2" s="8" t="s">
        <v>32</v>
      </c>
      <c r="D2" s="8" t="s">
        <v>34</v>
      </c>
      <c r="F2" s="21" t="s">
        <v>28</v>
      </c>
      <c r="G2" s="22" t="s">
        <v>25</v>
      </c>
    </row>
    <row r="3" spans="1:7" ht="15" thickBot="1" x14ac:dyDescent="0.35">
      <c r="A3" s="14" t="s">
        <v>68</v>
      </c>
      <c r="B3" s="9">
        <f>F3*G3</f>
        <v>0</v>
      </c>
      <c r="C3" s="9">
        <f>B3*0.6964</f>
        <v>0</v>
      </c>
      <c r="D3" s="9">
        <f>B3-C3</f>
        <v>0</v>
      </c>
      <c r="F3" s="6"/>
      <c r="G3" s="23">
        <v>38.46</v>
      </c>
    </row>
    <row r="4" spans="1:7" x14ac:dyDescent="0.3">
      <c r="A4" s="14" t="s">
        <v>1</v>
      </c>
      <c r="B4" s="9">
        <f>E14</f>
        <v>0</v>
      </c>
      <c r="C4" s="9">
        <f>B4*0.6964</f>
        <v>0</v>
      </c>
      <c r="D4" s="9">
        <f>B4-C4</f>
        <v>0</v>
      </c>
    </row>
    <row r="5" spans="1:7" x14ac:dyDescent="0.3">
      <c r="A5" s="38" t="s">
        <v>72</v>
      </c>
      <c r="B5" s="13">
        <f t="shared" ref="B5:C5" si="0">SUM(B3:B4)</f>
        <v>0</v>
      </c>
      <c r="C5" s="13">
        <f t="shared" si="0"/>
        <v>0</v>
      </c>
      <c r="D5" s="13">
        <f>SUM(D3:D4)</f>
        <v>0</v>
      </c>
      <c r="F5" s="37"/>
    </row>
    <row r="6" spans="1:7" x14ac:dyDescent="0.3">
      <c r="E6" s="1"/>
      <c r="F6" s="37" t="s">
        <v>92</v>
      </c>
    </row>
    <row r="7" spans="1:7" x14ac:dyDescent="0.3">
      <c r="A7" s="76" t="s">
        <v>29</v>
      </c>
      <c r="B7" s="76"/>
      <c r="C7" s="76"/>
      <c r="D7" s="76"/>
      <c r="E7" s="76"/>
      <c r="F7" s="76"/>
      <c r="G7" s="76"/>
    </row>
    <row r="8" spans="1:7" x14ac:dyDescent="0.3">
      <c r="A8" s="4" t="s">
        <v>18</v>
      </c>
      <c r="B8" s="4" t="s">
        <v>12</v>
      </c>
      <c r="C8" s="4" t="s">
        <v>19</v>
      </c>
      <c r="D8" s="4" t="s">
        <v>3</v>
      </c>
      <c r="E8" s="4" t="s">
        <v>0</v>
      </c>
      <c r="F8" s="4" t="s">
        <v>32</v>
      </c>
      <c r="G8" s="4" t="s">
        <v>17</v>
      </c>
    </row>
    <row r="9" spans="1:7" x14ac:dyDescent="0.3">
      <c r="A9" s="73" t="s">
        <v>13</v>
      </c>
      <c r="B9" s="2">
        <v>30</v>
      </c>
      <c r="C9" s="25">
        <f>IFERROR(VLOOKUP(RESUMEN!$D$1,Hoja1!$A$1:$B$18,2,FALSE),0)</f>
        <v>0</v>
      </c>
      <c r="D9" s="3"/>
      <c r="E9" s="9">
        <f>C9*D9</f>
        <v>0</v>
      </c>
      <c r="F9" s="9">
        <f>+E9*0.6964%</f>
        <v>0</v>
      </c>
      <c r="G9" s="9">
        <f t="shared" ref="G9" si="1">+E9-F9</f>
        <v>0</v>
      </c>
    </row>
    <row r="10" spans="1:7" x14ac:dyDescent="0.3">
      <c r="A10" s="74"/>
      <c r="B10" s="2">
        <v>60</v>
      </c>
      <c r="C10" s="25">
        <f>IFERROR(VLOOKUP(RESUMEN!$D$1,Hoja1!$A$1:$B$18,2,FALSE),0)</f>
        <v>0</v>
      </c>
      <c r="D10" s="3"/>
      <c r="E10" s="9">
        <f t="shared" ref="E10:E13" si="2">C10*D10</f>
        <v>0</v>
      </c>
      <c r="F10" s="9">
        <f t="shared" ref="F10:F13" si="3">+E10*0.6964%</f>
        <v>0</v>
      </c>
      <c r="G10" s="9">
        <f t="shared" ref="G10:G13" si="4">+E10-F10</f>
        <v>0</v>
      </c>
    </row>
    <row r="11" spans="1:7" x14ac:dyDescent="0.3">
      <c r="A11" s="74"/>
      <c r="B11" s="2">
        <v>90</v>
      </c>
      <c r="C11" s="25">
        <f>IFERROR(VLOOKUP(RESUMEN!$D$1,Hoja1!$A$1:$B$18,2,FALSE),0)</f>
        <v>0</v>
      </c>
      <c r="D11" s="3"/>
      <c r="E11" s="9">
        <f t="shared" si="2"/>
        <v>0</v>
      </c>
      <c r="F11" s="9">
        <f t="shared" si="3"/>
        <v>0</v>
      </c>
      <c r="G11" s="9">
        <f t="shared" si="4"/>
        <v>0</v>
      </c>
    </row>
    <row r="12" spans="1:7" x14ac:dyDescent="0.3">
      <c r="A12" s="74"/>
      <c r="B12" s="2">
        <v>120</v>
      </c>
      <c r="C12" s="25">
        <f>IFERROR(VLOOKUP(RESUMEN!$D$1,Hoja1!$A$1:$B$18,2,FALSE),0)</f>
        <v>0</v>
      </c>
      <c r="D12" s="3"/>
      <c r="E12" s="9">
        <f t="shared" si="2"/>
        <v>0</v>
      </c>
      <c r="F12" s="9">
        <f t="shared" si="3"/>
        <v>0</v>
      </c>
      <c r="G12" s="9">
        <f t="shared" si="4"/>
        <v>0</v>
      </c>
    </row>
    <row r="13" spans="1:7" x14ac:dyDescent="0.3">
      <c r="A13" s="75"/>
      <c r="B13" s="2">
        <v>150</v>
      </c>
      <c r="C13" s="25">
        <f>IFERROR(VLOOKUP(RESUMEN!$D$1,Hoja1!$A$1:$B$18,2,FALSE),0)</f>
        <v>0</v>
      </c>
      <c r="D13" s="3"/>
      <c r="E13" s="9">
        <f t="shared" si="2"/>
        <v>0</v>
      </c>
      <c r="F13" s="9">
        <f t="shared" si="3"/>
        <v>0</v>
      </c>
      <c r="G13" s="9">
        <f t="shared" si="4"/>
        <v>0</v>
      </c>
    </row>
    <row r="14" spans="1:7" x14ac:dyDescent="0.3">
      <c r="A14" s="72" t="s">
        <v>70</v>
      </c>
      <c r="B14" s="72"/>
      <c r="C14" s="72"/>
      <c r="D14" s="24">
        <f>SUM(D9:D13)</f>
        <v>0</v>
      </c>
      <c r="E14" s="13">
        <f>SUM(E9:E13)</f>
        <v>0</v>
      </c>
      <c r="F14" s="13">
        <f>SUM(F9:F13)</f>
        <v>0</v>
      </c>
      <c r="G14" s="13">
        <f>SUM(G9:G13)</f>
        <v>0</v>
      </c>
    </row>
  </sheetData>
  <sheetProtection algorithmName="SHA-512" hashValue="wJzasZyS/VkKao2psx4XpFhO35OiDn2O/8oRn3XUpuMDWvL2T/uuhZEDsuh720nCkZXp5clWEkbrnb2uM8lsRw==" saltValue="RgTNJdIi1rDiW9jxGx/zWw==" spinCount="100000" sheet="1" objects="1" scenarios="1"/>
  <mergeCells count="6">
    <mergeCell ref="B1:D1"/>
    <mergeCell ref="F1:G1"/>
    <mergeCell ref="A1:A2"/>
    <mergeCell ref="A14:C14"/>
    <mergeCell ref="A9:A13"/>
    <mergeCell ref="A7:G7"/>
  </mergeCells>
  <dataValidations count="1">
    <dataValidation type="whole" allowBlank="1" showInputMessage="1" showErrorMessage="1" sqref="F3" xr:uid="{E7BC6AB2-5C19-458D-8AC9-7F001D4204B8}">
      <formula1>0</formula1>
      <formula2>1720</formula2>
    </dataValidation>
  </dataValidations>
  <pageMargins left="0.7" right="0.7" top="0.75" bottom="0.75" header="0.3" footer="0.3"/>
  <pageSetup paperSize="9" scale="48" orientation="portrait" r:id="rId1"/>
  <ignoredErrors>
    <ignoredError sqref="B4:G4 B14:G14 A13:B13 A12:B12 E12:G12 G3 A9:B11 E10:G10 E13:G13 A7:G8 B5:D5 G5 C3:E3 E11:G11 E9:G9 A6:E6 G6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14"/>
  <sheetViews>
    <sheetView showGridLines="0" view="pageBreakPreview" zoomScaleNormal="100" zoomScaleSheetLayoutView="100" workbookViewId="0">
      <selection activeCell="D2" sqref="D2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9" t="s">
        <v>62</v>
      </c>
      <c r="B1" s="69" t="s">
        <v>2</v>
      </c>
      <c r="C1" s="69"/>
      <c r="D1" s="69"/>
      <c r="F1" s="70" t="s">
        <v>24</v>
      </c>
      <c r="G1" s="71"/>
    </row>
    <row r="2" spans="1:7" ht="28.8" x14ac:dyDescent="0.3">
      <c r="A2" s="60"/>
      <c r="B2" s="8" t="s">
        <v>0</v>
      </c>
      <c r="C2" s="8" t="s">
        <v>32</v>
      </c>
      <c r="D2" s="8" t="s">
        <v>34</v>
      </c>
      <c r="F2" s="21" t="s">
        <v>28</v>
      </c>
      <c r="G2" s="22" t="s">
        <v>25</v>
      </c>
    </row>
    <row r="3" spans="1:7" ht="15" thickBot="1" x14ac:dyDescent="0.35">
      <c r="A3" s="14" t="s">
        <v>68</v>
      </c>
      <c r="B3" s="9">
        <f>F3*G3</f>
        <v>0</v>
      </c>
      <c r="C3" s="9">
        <f>B3*0.6964</f>
        <v>0</v>
      </c>
      <c r="D3" s="9">
        <f>B3-C3</f>
        <v>0</v>
      </c>
      <c r="F3" s="6"/>
      <c r="G3" s="23">
        <v>38.46</v>
      </c>
    </row>
    <row r="4" spans="1:7" x14ac:dyDescent="0.3">
      <c r="A4" s="14" t="s">
        <v>1</v>
      </c>
      <c r="B4" s="9">
        <f>E14</f>
        <v>0</v>
      </c>
      <c r="C4" s="9">
        <f>B4*0.6964</f>
        <v>0</v>
      </c>
      <c r="D4" s="9">
        <f>B4-C4</f>
        <v>0</v>
      </c>
    </row>
    <row r="5" spans="1:7" x14ac:dyDescent="0.3">
      <c r="A5" s="38" t="s">
        <v>72</v>
      </c>
      <c r="B5" s="13">
        <f t="shared" ref="B5:C5" si="0">SUM(B3:B4)</f>
        <v>0</v>
      </c>
      <c r="C5" s="13">
        <f t="shared" si="0"/>
        <v>0</v>
      </c>
      <c r="D5" s="13">
        <f>SUM(D3:D4)</f>
        <v>0</v>
      </c>
      <c r="F5" s="37"/>
    </row>
    <row r="6" spans="1:7" x14ac:dyDescent="0.3">
      <c r="E6" s="1"/>
      <c r="F6" s="37" t="s">
        <v>92</v>
      </c>
    </row>
    <row r="7" spans="1:7" x14ac:dyDescent="0.3">
      <c r="A7" s="76" t="s">
        <v>30</v>
      </c>
      <c r="B7" s="76"/>
      <c r="C7" s="76"/>
      <c r="D7" s="76"/>
      <c r="E7" s="76"/>
      <c r="F7" s="76"/>
      <c r="G7" s="76"/>
    </row>
    <row r="8" spans="1:7" x14ac:dyDescent="0.3">
      <c r="A8" s="4" t="s">
        <v>18</v>
      </c>
      <c r="B8" s="4" t="s">
        <v>12</v>
      </c>
      <c r="C8" s="4" t="s">
        <v>19</v>
      </c>
      <c r="D8" s="4" t="s">
        <v>3</v>
      </c>
      <c r="E8" s="4" t="s">
        <v>0</v>
      </c>
      <c r="F8" s="4" t="s">
        <v>32</v>
      </c>
      <c r="G8" s="4" t="s">
        <v>17</v>
      </c>
    </row>
    <row r="9" spans="1:7" x14ac:dyDescent="0.3">
      <c r="A9" s="73" t="s">
        <v>27</v>
      </c>
      <c r="B9" s="2">
        <v>30</v>
      </c>
      <c r="C9" s="25">
        <f>IFERROR(VLOOKUP(RESUMEN!$D$1,Hoja1!$A$1:$B$18,2,FALSE),0)</f>
        <v>0</v>
      </c>
      <c r="D9" s="3"/>
      <c r="E9" s="9">
        <f>C9*D9</f>
        <v>0</v>
      </c>
      <c r="F9" s="9">
        <f>+E9*69.64%</f>
        <v>0</v>
      </c>
      <c r="G9" s="9">
        <f t="shared" ref="G9:G13" si="1">+E9-F9</f>
        <v>0</v>
      </c>
    </row>
    <row r="10" spans="1:7" x14ac:dyDescent="0.3">
      <c r="A10" s="74"/>
      <c r="B10" s="2">
        <v>60</v>
      </c>
      <c r="C10" s="25">
        <f>IFERROR(VLOOKUP(RESUMEN!$D$1,Hoja1!$A$1:$B$18,2,FALSE),0)</f>
        <v>0</v>
      </c>
      <c r="D10" s="3"/>
      <c r="E10" s="9">
        <f t="shared" ref="E10:E13" si="2">C10*D10</f>
        <v>0</v>
      </c>
      <c r="F10" s="9">
        <f t="shared" ref="F10:F13" si="3">+E10*69.64%</f>
        <v>0</v>
      </c>
      <c r="G10" s="9">
        <f t="shared" si="1"/>
        <v>0</v>
      </c>
    </row>
    <row r="11" spans="1:7" x14ac:dyDescent="0.3">
      <c r="A11" s="74"/>
      <c r="B11" s="2">
        <v>90</v>
      </c>
      <c r="C11" s="25">
        <f>IFERROR(VLOOKUP(RESUMEN!$D$1,Hoja1!$A$1:$B$18,2,FALSE),0)</f>
        <v>0</v>
      </c>
      <c r="D11" s="3"/>
      <c r="E11" s="9">
        <f t="shared" si="2"/>
        <v>0</v>
      </c>
      <c r="F11" s="9">
        <f t="shared" si="3"/>
        <v>0</v>
      </c>
      <c r="G11" s="9">
        <f t="shared" si="1"/>
        <v>0</v>
      </c>
    </row>
    <row r="12" spans="1:7" x14ac:dyDescent="0.3">
      <c r="A12" s="74"/>
      <c r="B12" s="2">
        <v>120</v>
      </c>
      <c r="C12" s="25">
        <f>IFERROR(VLOOKUP(RESUMEN!$D$1,Hoja1!$A$1:$B$18,2,FALSE),0)</f>
        <v>0</v>
      </c>
      <c r="D12" s="3"/>
      <c r="E12" s="9">
        <f t="shared" si="2"/>
        <v>0</v>
      </c>
      <c r="F12" s="9">
        <f t="shared" si="3"/>
        <v>0</v>
      </c>
      <c r="G12" s="9">
        <f t="shared" si="1"/>
        <v>0</v>
      </c>
    </row>
    <row r="13" spans="1:7" x14ac:dyDescent="0.3">
      <c r="A13" s="75"/>
      <c r="B13" s="2">
        <v>150</v>
      </c>
      <c r="C13" s="25">
        <f>IFERROR(VLOOKUP(RESUMEN!$D$1,Hoja1!$A$1:$B$18,2,FALSE),0)</f>
        <v>0</v>
      </c>
      <c r="D13" s="3"/>
      <c r="E13" s="9">
        <f t="shared" si="2"/>
        <v>0</v>
      </c>
      <c r="F13" s="9">
        <f t="shared" si="3"/>
        <v>0</v>
      </c>
      <c r="G13" s="9">
        <f t="shared" si="1"/>
        <v>0</v>
      </c>
    </row>
    <row r="14" spans="1:7" x14ac:dyDescent="0.3">
      <c r="A14" s="72" t="s">
        <v>71</v>
      </c>
      <c r="B14" s="72"/>
      <c r="C14" s="72"/>
      <c r="D14" s="24">
        <f>SUM(D9:D13)</f>
        <v>0</v>
      </c>
      <c r="E14" s="13">
        <f>SUM(E9:E13)</f>
        <v>0</v>
      </c>
      <c r="F14" s="13">
        <f>SUM(F9:F13)</f>
        <v>0</v>
      </c>
      <c r="G14" s="13">
        <f>SUM(G9:G13)</f>
        <v>0</v>
      </c>
    </row>
  </sheetData>
  <sheetProtection algorithmName="SHA-512" hashValue="MOsw1O4qufKgdsV7/kAqJIvBAwxOc+xYiHp+7QZQvJtOS4EcZ5LLD+TkE8LN5qUN+4iDivYlE24ieZBwsi+m/g==" saltValue="TKgcnxwJD2+iX6H+i/ac1A==" spinCount="100000" sheet="1" objects="1" scenarios="1"/>
  <mergeCells count="6">
    <mergeCell ref="B1:D1"/>
    <mergeCell ref="F1:G1"/>
    <mergeCell ref="A1:A2"/>
    <mergeCell ref="A14:C14"/>
    <mergeCell ref="A9:A13"/>
    <mergeCell ref="A7:G7"/>
  </mergeCells>
  <dataValidations count="1">
    <dataValidation type="whole" allowBlank="1" showInputMessage="1" showErrorMessage="1" sqref="F3" xr:uid="{46997F3E-7F4F-43A6-83B3-FC48473C03A0}">
      <formula1>0</formula1>
      <formula2>1720</formula2>
    </dataValidation>
  </dataValidations>
  <pageMargins left="0.7" right="0.7" top="0.75" bottom="0.75" header="0.3" footer="0.3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03EE6-5B65-4DF1-8462-35225934C7A5}">
  <sheetPr>
    <tabColor theme="9" tint="0.59999389629810485"/>
  </sheetPr>
  <dimension ref="A1:E9"/>
  <sheetViews>
    <sheetView showGridLines="0" view="pageBreakPreview" zoomScale="118" zoomScaleNormal="130" zoomScaleSheetLayoutView="118" workbookViewId="0">
      <selection activeCell="B6" sqref="B6"/>
    </sheetView>
  </sheetViews>
  <sheetFormatPr baseColWidth="10" defaultRowHeight="14.4" x14ac:dyDescent="0.3"/>
  <cols>
    <col min="1" max="1" width="33.44140625" customWidth="1"/>
    <col min="2" max="2" width="24.6640625" customWidth="1"/>
    <col min="3" max="3" width="22.33203125" customWidth="1"/>
    <col min="4" max="4" width="21.109375" customWidth="1"/>
    <col min="5" max="5" width="18.88671875" customWidth="1"/>
  </cols>
  <sheetData>
    <row r="1" spans="1:5" ht="33" customHeight="1" x14ac:dyDescent="0.3">
      <c r="A1" s="62" t="s">
        <v>75</v>
      </c>
      <c r="B1" s="77" t="s">
        <v>76</v>
      </c>
      <c r="C1" s="78"/>
      <c r="D1" s="78"/>
      <c r="E1" s="79"/>
    </row>
    <row r="2" spans="1:5" x14ac:dyDescent="0.3">
      <c r="A2" s="60"/>
      <c r="B2" s="8" t="s">
        <v>3</v>
      </c>
      <c r="C2" s="8" t="s">
        <v>0</v>
      </c>
      <c r="D2" s="8" t="s">
        <v>32</v>
      </c>
      <c r="E2" s="8" t="s">
        <v>34</v>
      </c>
    </row>
    <row r="3" spans="1:5" ht="30" customHeight="1" x14ac:dyDescent="0.3">
      <c r="A3" s="53" t="s">
        <v>77</v>
      </c>
      <c r="B3" s="40">
        <v>0</v>
      </c>
      <c r="C3" s="9">
        <f>IFERROR(VLOOKUP(B3,Hoja1!$A$21:$B$22,2,FALSE),0)</f>
        <v>0</v>
      </c>
      <c r="D3" s="9">
        <f>C3*0.69</f>
        <v>0</v>
      </c>
      <c r="E3" s="9">
        <f>C3-D3</f>
        <v>0</v>
      </c>
    </row>
    <row r="4" spans="1:5" ht="31.2" customHeight="1" x14ac:dyDescent="0.3">
      <c r="A4" s="53" t="s">
        <v>78</v>
      </c>
      <c r="B4" s="40">
        <v>0</v>
      </c>
      <c r="C4" s="9">
        <f>IFERROR(VLOOKUP(RESUMEN!D1,Hoja1!A1:B18,2,FALSE),0)*B4</f>
        <v>0</v>
      </c>
      <c r="D4" s="9">
        <f>C4*0.69</f>
        <v>0</v>
      </c>
      <c r="E4" s="9">
        <f>C4-D4</f>
        <v>0</v>
      </c>
    </row>
    <row r="5" spans="1:5" x14ac:dyDescent="0.3">
      <c r="A5" s="51" t="s">
        <v>79</v>
      </c>
      <c r="B5" s="52"/>
      <c r="C5" s="52">
        <f>SUM(C3:C4)</f>
        <v>0</v>
      </c>
      <c r="D5" s="52">
        <f>SUM(D3:D4)</f>
        <v>0</v>
      </c>
      <c r="E5" s="52">
        <f>SUM(E3:E4)</f>
        <v>0</v>
      </c>
    </row>
    <row r="6" spans="1:5" ht="29.4" customHeight="1" x14ac:dyDescent="0.3">
      <c r="A6" s="53" t="s">
        <v>80</v>
      </c>
      <c r="B6" s="40">
        <v>0</v>
      </c>
      <c r="C6" s="9">
        <f>IFERROR(VLOOKUP(B6,Hoja1!$A$25:$B$26,2,FALSE),0)</f>
        <v>0</v>
      </c>
      <c r="D6" s="9">
        <f>C6*0.69</f>
        <v>0</v>
      </c>
      <c r="E6" s="9">
        <f>C6-D6</f>
        <v>0</v>
      </c>
    </row>
    <row r="7" spans="1:5" x14ac:dyDescent="0.3">
      <c r="A7" s="51" t="s">
        <v>81</v>
      </c>
      <c r="B7" s="52"/>
      <c r="C7" s="52">
        <f>SUM(C6)</f>
        <v>0</v>
      </c>
      <c r="D7" s="52">
        <f>C7*0.6964</f>
        <v>0</v>
      </c>
      <c r="E7" s="52">
        <f>C7-D7</f>
        <v>0</v>
      </c>
    </row>
    <row r="8" spans="1:5" x14ac:dyDescent="0.3">
      <c r="A8" s="80" t="s">
        <v>88</v>
      </c>
      <c r="B8" s="81"/>
      <c r="C8" s="34">
        <f>C7+C5</f>
        <v>0</v>
      </c>
      <c r="D8" s="34">
        <f t="shared" ref="D8:E8" si="0">D7+D5</f>
        <v>0</v>
      </c>
      <c r="E8" s="34">
        <f t="shared" si="0"/>
        <v>0</v>
      </c>
    </row>
    <row r="9" spans="1:5" x14ac:dyDescent="0.3">
      <c r="C9" s="37" t="s">
        <v>92</v>
      </c>
    </row>
  </sheetData>
  <sheetProtection algorithmName="SHA-512" hashValue="kEYsUO/sAf1epBTx0SV91MgKTrL+5+3giA2jegDQCuyf0/Osl+X9o3+OCF52PoQvmqAE4Q3laN/3NavuwwRc8g==" saltValue="hwlMH/BhHEeM4HoJUMZZ8Q==" spinCount="100000" sheet="1" objects="1" scenarios="1"/>
  <mergeCells count="3">
    <mergeCell ref="A1:A2"/>
    <mergeCell ref="B1:E1"/>
    <mergeCell ref="A8:B8"/>
  </mergeCells>
  <pageMargins left="0.7" right="0.7" top="0.75" bottom="0.75" header="0.3" footer="0.3"/>
  <pageSetup paperSize="9" scale="48" orientation="portrait" r:id="rId1"/>
  <ignoredErrors>
    <ignoredError sqref="D3:E4 D6:E6 C3:C6" unlockedFormula="1"/>
    <ignoredError sqref="D5:E5" formula="1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7CC2F1-FE1A-43C9-97DC-9E3B46C2CCE7}">
          <x14:formula1>
            <xm:f>Hoja1!$F$21:$F$23</xm:f>
          </x14:formula1>
          <xm:sqref>B3:B4 B6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8BE-B821-4FD6-A20F-5A58CCA223E7}">
  <dimension ref="A1:F26"/>
  <sheetViews>
    <sheetView workbookViewId="0">
      <selection activeCell="B22" activeCellId="2" sqref="B25 B21 B22"/>
    </sheetView>
  </sheetViews>
  <sheetFormatPr baseColWidth="10" defaultRowHeight="14.4" x14ac:dyDescent="0.3"/>
  <sheetData>
    <row r="1" spans="1:2" x14ac:dyDescent="0.3">
      <c r="A1" s="27" t="s">
        <v>36</v>
      </c>
      <c r="B1" s="28">
        <v>2496.9</v>
      </c>
    </row>
    <row r="2" spans="1:2" x14ac:dyDescent="0.3">
      <c r="A2" s="27" t="s">
        <v>37</v>
      </c>
      <c r="B2" s="28">
        <v>2812.6</v>
      </c>
    </row>
    <row r="3" spans="1:2" x14ac:dyDescent="0.3">
      <c r="A3" s="27" t="s">
        <v>38</v>
      </c>
      <c r="B3" s="29">
        <v>2812.6</v>
      </c>
    </row>
    <row r="4" spans="1:2" x14ac:dyDescent="0.3">
      <c r="A4" s="27" t="s">
        <v>39</v>
      </c>
      <c r="B4" s="28">
        <v>2611.6999999999998</v>
      </c>
    </row>
    <row r="5" spans="1:2" x14ac:dyDescent="0.3">
      <c r="A5" s="27" t="s">
        <v>40</v>
      </c>
      <c r="B5" s="30">
        <v>2755.2</v>
      </c>
    </row>
    <row r="6" spans="1:2" x14ac:dyDescent="0.3">
      <c r="A6" s="27" t="s">
        <v>41</v>
      </c>
      <c r="B6" s="28">
        <v>2525.6</v>
      </c>
    </row>
    <row r="7" spans="1:2" x14ac:dyDescent="0.3">
      <c r="A7" s="27" t="s">
        <v>42</v>
      </c>
      <c r="B7" s="30">
        <v>2611.6999999999998</v>
      </c>
    </row>
    <row r="8" spans="1:2" x14ac:dyDescent="0.3">
      <c r="A8" s="27" t="s">
        <v>43</v>
      </c>
      <c r="B8" s="28">
        <v>3128.3</v>
      </c>
    </row>
    <row r="9" spans="1:2" x14ac:dyDescent="0.3">
      <c r="A9" s="27" t="s">
        <v>44</v>
      </c>
      <c r="B9" s="30">
        <v>3070.9</v>
      </c>
    </row>
    <row r="10" spans="1:2" x14ac:dyDescent="0.3">
      <c r="A10" s="27" t="s">
        <v>45</v>
      </c>
      <c r="B10" s="28">
        <v>2611.6999999999998</v>
      </c>
    </row>
    <row r="11" spans="1:2" x14ac:dyDescent="0.3">
      <c r="A11" s="27" t="s">
        <v>46</v>
      </c>
      <c r="B11" s="30">
        <v>2410.8000000000002</v>
      </c>
    </row>
    <row r="12" spans="1:2" x14ac:dyDescent="0.3">
      <c r="A12" s="27" t="s">
        <v>47</v>
      </c>
      <c r="B12" s="28">
        <v>2525.6</v>
      </c>
    </row>
    <row r="13" spans="1:2" x14ac:dyDescent="0.3">
      <c r="A13" s="31" t="s">
        <v>48</v>
      </c>
      <c r="B13" s="30">
        <v>2755.2</v>
      </c>
    </row>
    <row r="14" spans="1:2" x14ac:dyDescent="0.3">
      <c r="A14" s="27" t="s">
        <v>49</v>
      </c>
      <c r="B14" s="30">
        <v>2640.4</v>
      </c>
    </row>
    <row r="15" spans="1:2" x14ac:dyDescent="0.3">
      <c r="A15" s="27" t="s">
        <v>50</v>
      </c>
      <c r="B15" s="28">
        <v>3386.6</v>
      </c>
    </row>
    <row r="16" spans="1:2" x14ac:dyDescent="0.3">
      <c r="A16" s="27" t="s">
        <v>51</v>
      </c>
      <c r="B16" s="28">
        <v>2410.8000000000002</v>
      </c>
    </row>
    <row r="17" spans="1:6" x14ac:dyDescent="0.3">
      <c r="A17" s="27" t="s">
        <v>52</v>
      </c>
      <c r="B17" s="30">
        <v>3070.9</v>
      </c>
    </row>
    <row r="18" spans="1:6" x14ac:dyDescent="0.3">
      <c r="A18" s="27" t="s">
        <v>53</v>
      </c>
      <c r="B18" s="28">
        <v>3357.9</v>
      </c>
    </row>
    <row r="20" spans="1:6" ht="57.6" x14ac:dyDescent="0.3">
      <c r="A20" s="41" t="s">
        <v>82</v>
      </c>
      <c r="B20" s="42" t="s">
        <v>83</v>
      </c>
      <c r="C20" s="42" t="s">
        <v>84</v>
      </c>
      <c r="D20" s="42" t="s">
        <v>85</v>
      </c>
    </row>
    <row r="21" spans="1:6" x14ac:dyDescent="0.3">
      <c r="A21" s="43">
        <v>15</v>
      </c>
      <c r="B21" s="44">
        <v>41983</v>
      </c>
      <c r="C21" s="45">
        <f>B21*0.6964</f>
        <v>29236.961200000002</v>
      </c>
      <c r="D21" s="46">
        <f>B21-C21</f>
        <v>12746.038799999998</v>
      </c>
      <c r="F21">
        <v>15</v>
      </c>
    </row>
    <row r="22" spans="1:6" x14ac:dyDescent="0.3">
      <c r="A22" s="43">
        <v>10</v>
      </c>
      <c r="B22" s="47">
        <f>(B21/3)*2</f>
        <v>27988.666666666668</v>
      </c>
      <c r="C22" s="45">
        <f>B22*0.6964</f>
        <v>19491.307466666669</v>
      </c>
      <c r="D22" s="46">
        <f>B22-C22</f>
        <v>8497.359199999999</v>
      </c>
      <c r="F22">
        <v>10</v>
      </c>
    </row>
    <row r="23" spans="1:6" x14ac:dyDescent="0.3">
      <c r="F23">
        <v>0</v>
      </c>
    </row>
    <row r="24" spans="1:6" ht="43.2" x14ac:dyDescent="0.3">
      <c r="A24" s="41" t="s">
        <v>86</v>
      </c>
      <c r="B24" s="42" t="s">
        <v>87</v>
      </c>
      <c r="C24" s="42" t="s">
        <v>84</v>
      </c>
      <c r="D24" s="42" t="s">
        <v>85</v>
      </c>
    </row>
    <row r="25" spans="1:6" x14ac:dyDescent="0.3">
      <c r="A25" s="43">
        <v>15</v>
      </c>
      <c r="B25" s="48">
        <v>66493</v>
      </c>
      <c r="C25" s="45">
        <f>B25*0.6964</f>
        <v>46305.725200000001</v>
      </c>
      <c r="D25" s="49">
        <f>B25-C25</f>
        <v>20187.274799999999</v>
      </c>
    </row>
    <row r="26" spans="1:6" x14ac:dyDescent="0.3">
      <c r="A26" s="43">
        <v>10</v>
      </c>
      <c r="B26" s="48">
        <f>B25*0.6666667</f>
        <v>44328.668883099999</v>
      </c>
      <c r="C26" s="45">
        <f>B26*0.6964</f>
        <v>30870.485010190841</v>
      </c>
      <c r="D26" s="49">
        <f>B26-C26</f>
        <v>13458.183872909158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RESUMEN</vt:lpstr>
      <vt:lpstr>EFESO - Talento 45+</vt:lpstr>
      <vt:lpstr>EFESO - Encuentros 45+</vt:lpstr>
      <vt:lpstr>EFESO - Emprendedoras A y B</vt:lpstr>
      <vt:lpstr>EFESO - EspañaEmprende A y B</vt:lpstr>
      <vt:lpstr>EFESO_Impulsa_Startup</vt:lpstr>
      <vt:lpstr>Hoja1</vt:lpstr>
      <vt:lpstr>'EFESO - Encuentros 45+'!Área_de_impresión</vt:lpstr>
      <vt:lpstr>EFESO_Impulsa_Startup!Área_de_impresión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2024-06-20T15:14:06Z</dcterms:modified>
</cp:coreProperties>
</file>