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\\FILESSERVER\Formacion\2024_PICE\00_MI\"/>
    </mc:Choice>
  </mc:AlternateContent>
  <xr:revisionPtr revIDLastSave="0" documentId="13_ncr:1_{5947F2F8-B4A1-449F-89D1-E4185B0723E5}" xr6:coauthVersionLast="47" xr6:coauthVersionMax="47" xr10:uidLastSave="{00000000-0000-0000-0000-000000000000}"/>
  <workbookProtection workbookAlgorithmName="SHA-512" workbookHashValue="gtOIl+0QJk8JYwXRlqTnCUfzkARQ94FFeKbaKi3g0niCa4y/+ffklB3ZP4GeJPBr3bMlO6nTj8y8NB2BdmlMYQ==" workbookSaltValue="od4f0BRN51/3HMiKM7loHQ==" workbookSpinCount="100000" lockStructure="1"/>
  <bookViews>
    <workbookView xWindow="-108" yWindow="-108" windowWidth="30936" windowHeight="16776" tabRatio="828" activeTab="4" xr2:uid="{00000000-000D-0000-FFFF-FFFF00000000}"/>
  </bookViews>
  <sheets>
    <sheet name="Leyenda" sheetId="22" r:id="rId1"/>
    <sheet name="RESUMEN" sheetId="21" r:id="rId2"/>
    <sheet name="Hoja1" sheetId="26" state="hidden" r:id="rId3"/>
    <sheet name="PICE" sheetId="23" r:id="rId4"/>
    <sheet name="POEJ - Plan_Movilidad" sheetId="24" r:id="rId5"/>
    <sheet name="POEJ - Ferias PICE" sheetId="25" r:id="rId6"/>
  </sheets>
  <definedNames>
    <definedName name="_xlnm.Print_Area" localSheetId="5">'POEJ - Ferias PICE'!$A$1:$G$6</definedName>
    <definedName name="_xlnm.Print_Area" localSheetId="4">'POEJ - Plan_Movilidad'!$A$1:$G$27</definedName>
    <definedName name="_xlnm.Print_Area" localSheetId="1">RESUMEN!$A$1:$E$6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25" l="1"/>
  <c r="C25" i="24"/>
  <c r="C24" i="24"/>
  <c r="C23" i="24"/>
  <c r="C22" i="24"/>
  <c r="C21" i="24"/>
  <c r="C17" i="23"/>
  <c r="C16" i="23"/>
  <c r="C15" i="23"/>
  <c r="C14" i="23"/>
  <c r="C13" i="23"/>
  <c r="C12" i="23"/>
  <c r="C11" i="23"/>
  <c r="C10" i="23"/>
  <c r="C9" i="23"/>
  <c r="C8" i="23"/>
  <c r="F3" i="25" l="1"/>
  <c r="E5" i="25"/>
  <c r="F5" i="25" s="1"/>
  <c r="F4" i="25"/>
  <c r="E3" i="25"/>
  <c r="D6" i="25"/>
  <c r="F6" i="25" l="1"/>
  <c r="E6" i="25"/>
  <c r="C5" i="21" s="1"/>
  <c r="G5" i="25"/>
  <c r="G4" i="25"/>
  <c r="D20" i="23"/>
  <c r="D26" i="24"/>
  <c r="E25" i="24"/>
  <c r="F25" i="24" s="1"/>
  <c r="G25" i="24" s="1"/>
  <c r="E24" i="24"/>
  <c r="E23" i="24"/>
  <c r="E22" i="24"/>
  <c r="F22" i="24" s="1"/>
  <c r="G22" i="24" s="1"/>
  <c r="E21" i="24"/>
  <c r="E18" i="24"/>
  <c r="F18" i="24" s="1"/>
  <c r="D14" i="24"/>
  <c r="D13" i="24"/>
  <c r="E13" i="24" s="1"/>
  <c r="F13" i="24" s="1"/>
  <c r="D12" i="24"/>
  <c r="E12" i="24" s="1"/>
  <c r="F12" i="24" s="1"/>
  <c r="D9" i="24"/>
  <c r="D7" i="24"/>
  <c r="D8" i="24" s="1"/>
  <c r="D6" i="24"/>
  <c r="E6" i="24" s="1"/>
  <c r="E19" i="23"/>
  <c r="E18" i="23"/>
  <c r="F18" i="23" s="1"/>
  <c r="E17" i="23"/>
  <c r="E16" i="23"/>
  <c r="E15" i="23"/>
  <c r="E14" i="23"/>
  <c r="E12" i="23"/>
  <c r="E11" i="23"/>
  <c r="E9" i="23"/>
  <c r="F9" i="23" s="1"/>
  <c r="G9" i="23" s="1"/>
  <c r="E8" i="23"/>
  <c r="F8" i="23" s="1"/>
  <c r="E7" i="23"/>
  <c r="E6" i="23"/>
  <c r="G6" i="25" l="1"/>
  <c r="D5" i="21"/>
  <c r="E14" i="24"/>
  <c r="F14" i="24" s="1"/>
  <c r="D15" i="24"/>
  <c r="E15" i="24" s="1"/>
  <c r="F15" i="24" s="1"/>
  <c r="F6" i="23"/>
  <c r="G6" i="23" s="1"/>
  <c r="G8" i="23"/>
  <c r="F17" i="23"/>
  <c r="G17" i="23" s="1"/>
  <c r="E8" i="24"/>
  <c r="F8" i="24" s="1"/>
  <c r="F23" i="24"/>
  <c r="G23" i="24" s="1"/>
  <c r="F21" i="24"/>
  <c r="G21" i="24" s="1"/>
  <c r="F16" i="23"/>
  <c r="G16" i="23" s="1"/>
  <c r="F19" i="23"/>
  <c r="G19" i="23" s="1"/>
  <c r="E7" i="24"/>
  <c r="F7" i="24" s="1"/>
  <c r="F24" i="24"/>
  <c r="G24" i="24" s="1"/>
  <c r="E26" i="24"/>
  <c r="F7" i="23"/>
  <c r="G7" i="23" s="1"/>
  <c r="G18" i="23"/>
  <c r="F6" i="24"/>
  <c r="E9" i="24"/>
  <c r="F9" i="24" s="1"/>
  <c r="F11" i="23"/>
  <c r="G11" i="23" s="1"/>
  <c r="F14" i="23"/>
  <c r="G14" i="23" s="1"/>
  <c r="F12" i="23"/>
  <c r="G12" i="23" s="1"/>
  <c r="F15" i="23"/>
  <c r="G15" i="23" s="1"/>
  <c r="G3" i="25" l="1"/>
  <c r="E5" i="21" s="1"/>
  <c r="B3" i="24"/>
  <c r="C4" i="21" s="1"/>
  <c r="F26" i="24"/>
  <c r="C3" i="24" s="1"/>
  <c r="D4" i="21" s="1"/>
  <c r="G26" i="24"/>
  <c r="D3" i="24" s="1"/>
  <c r="E4" i="21" s="1"/>
  <c r="E10" i="23"/>
  <c r="F10" i="23" s="1"/>
  <c r="E13" i="23"/>
  <c r="F13" i="23" s="1"/>
  <c r="G13" i="23" s="1"/>
  <c r="F20" i="23" l="1"/>
  <c r="C3" i="23" s="1"/>
  <c r="D3" i="21" s="1"/>
  <c r="D6" i="21" s="1"/>
  <c r="E20" i="23"/>
  <c r="B3" i="23" s="1"/>
  <c r="C3" i="21" s="1"/>
  <c r="C6" i="21" s="1"/>
  <c r="G10" i="23"/>
  <c r="G20" i="23" s="1"/>
  <c r="D3" i="23" l="1"/>
  <c r="E3" i="21" s="1"/>
  <c r="E6" i="21" s="1"/>
</calcChain>
</file>

<file path=xl/sharedStrings.xml><?xml version="1.0" encoding="utf-8"?>
<sst xmlns="http://schemas.openxmlformats.org/spreadsheetml/2006/main" count="134" uniqueCount="99">
  <si>
    <t>Coste Total</t>
  </si>
  <si>
    <t xml:space="preserve">TOTAL </t>
  </si>
  <si>
    <t>Indicadores</t>
  </si>
  <si>
    <t>Presupuesto Total</t>
  </si>
  <si>
    <t>Nº Horas</t>
  </si>
  <si>
    <t>Formación Presencial</t>
  </si>
  <si>
    <t>CCT</t>
  </si>
  <si>
    <t>Tipo Formación</t>
  </si>
  <si>
    <t>Importe</t>
  </si>
  <si>
    <t>Ayuda FSE</t>
  </si>
  <si>
    <t>Programa</t>
  </si>
  <si>
    <t>FSE 2021-2027</t>
  </si>
  <si>
    <t>2021-2027</t>
  </si>
  <si>
    <t>Observaciones Generales</t>
  </si>
  <si>
    <t>PROGRAMA</t>
  </si>
  <si>
    <t>PERÍODO DE PROGRAMACIÓN</t>
  </si>
  <si>
    <t>OBSERVACIONES</t>
  </si>
  <si>
    <t>FSE (69,64%)</t>
  </si>
  <si>
    <t>PICE +</t>
  </si>
  <si>
    <t>FSE (69'64%)</t>
  </si>
  <si>
    <t>CCI (30'36%)</t>
  </si>
  <si>
    <t>Tramo</t>
  </si>
  <si>
    <t>Fase</t>
  </si>
  <si>
    <t>Coste Tramo</t>
  </si>
  <si>
    <t>Tramo 0</t>
  </si>
  <si>
    <t>Atención Inicial e Inscripción</t>
  </si>
  <si>
    <t>Tramo 1</t>
  </si>
  <si>
    <t>Orientación Vocacional</t>
  </si>
  <si>
    <t>Tramo 2 - Formación Competencias</t>
  </si>
  <si>
    <t>Formación Presencial 30 horas</t>
  </si>
  <si>
    <t>Formación Presencial 60 horas</t>
  </si>
  <si>
    <t>Formación Presencial 90 horas</t>
  </si>
  <si>
    <t>Formación Presencial 120 horas</t>
  </si>
  <si>
    <t>Formación Presencial 150 horas</t>
  </si>
  <si>
    <t>Tramo 3 - Formación Necesidades Empresas</t>
  </si>
  <si>
    <t>Tramo 4</t>
  </si>
  <si>
    <t>Acompañamiento</t>
  </si>
  <si>
    <t>Tramo 5</t>
  </si>
  <si>
    <t>Ayuda por contratación (mínimo 6 meses)</t>
  </si>
  <si>
    <t>PLAN MOVILIDAD</t>
  </si>
  <si>
    <t>Tipo de Gabinete</t>
  </si>
  <si>
    <t>Seleccionar Tipo Gabinete con una X</t>
  </si>
  <si>
    <t>Indicadores a Gestionar</t>
  </si>
  <si>
    <t>Gabinete 1</t>
  </si>
  <si>
    <t>Gabinete 2</t>
  </si>
  <si>
    <t>40-79</t>
  </si>
  <si>
    <t>Gabinete 3</t>
  </si>
  <si>
    <t>20-39</t>
  </si>
  <si>
    <t>Tipo Movilidades</t>
  </si>
  <si>
    <t>Importe Máx.</t>
  </si>
  <si>
    <t>Insertar Nº Movilidades</t>
  </si>
  <si>
    <t>3 Meses</t>
  </si>
  <si>
    <t>6 Meses</t>
  </si>
  <si>
    <t>Contratos</t>
  </si>
  <si>
    <t>Total Presupuesto Movilidades 2023 (ajustar nº movilidades a tipo de gabinete)</t>
  </si>
  <si>
    <t>*El nº de Indicadores de Formación no podrá superar el doble del nº total de movilidades</t>
  </si>
  <si>
    <t>Ferias PICE</t>
  </si>
  <si>
    <t>PICE</t>
  </si>
  <si>
    <t>Plan Movilidad</t>
  </si>
  <si>
    <t>PROGRAMAS ÁREA EFE 2024</t>
  </si>
  <si>
    <t>Total Presupuesto PICE 2024</t>
  </si>
  <si>
    <t>Total Presupuesto Gabinete Movilidad 2024</t>
  </si>
  <si>
    <t>Feria PICE – Tipo A</t>
  </si>
  <si>
    <t>Feria PICE – Tipo B</t>
  </si>
  <si>
    <t>Feria PICE – Tipo C</t>
  </si>
  <si>
    <t>Tipo de Feria</t>
  </si>
  <si>
    <t>Presupuesto por Tipo de Feria</t>
  </si>
  <si>
    <t>Insertar Nº de Ferias según tipo (máximo 6)</t>
  </si>
  <si>
    <t>· Para el presente ejercicio se mantiene una estructura de tramos equivalente a la actual, sin perjuicio de posibles modificaciones a implementar
· La proporción de los indicadores a realizar por cada tramo se verá sujeta en todo caso a valoración por parte de CCE como en anteriores anualidades</t>
  </si>
  <si>
    <t xml:space="preserve">· Ferias formuladas en base a "proyecto de presupuesto".
· Se reflejan distintos tipos de Feria en función del alcance de público asistente. 
· Máximo de seis ferias por anualidad. </t>
  </si>
  <si>
    <t>Nº Beneficiarios SNGJ por Tipo de Feria</t>
  </si>
  <si>
    <t>Nº máximo de Ferias PICE = 6</t>
  </si>
  <si>
    <t>Total Presupuesto Formación Movilidad 2024</t>
  </si>
  <si>
    <t>· Cumplimentar únicamente celdas en amarillo. 
· Se contempla la ejecución desde 1 de enero de 2024 en todos los programas.</t>
  </si>
  <si>
    <t>Empleo Juvenil</t>
  </si>
  <si>
    <t>Total Empleo Juvenil 2024</t>
  </si>
  <si>
    <t>PROGRAMA FSE+</t>
  </si>
  <si>
    <t>Introducir CCAA ---&gt;</t>
  </si>
  <si>
    <t>Andalucía</t>
  </si>
  <si>
    <t>Aragón</t>
  </si>
  <si>
    <t>Asturias</t>
  </si>
  <si>
    <t>Canarias</t>
  </si>
  <si>
    <t>Cantabria</t>
  </si>
  <si>
    <t>Castilla_La_Mancha</t>
  </si>
  <si>
    <t>Castilla_y_León</t>
  </si>
  <si>
    <t>Cataluña</t>
  </si>
  <si>
    <t>Ceuta</t>
  </si>
  <si>
    <t>Comunidad_Valenciana</t>
  </si>
  <si>
    <t>Extremadura</t>
  </si>
  <si>
    <t>Galicia</t>
  </si>
  <si>
    <t>Baleares</t>
  </si>
  <si>
    <t>La_Rioja</t>
  </si>
  <si>
    <t>Madrid</t>
  </si>
  <si>
    <t>Murcia</t>
  </si>
  <si>
    <t>Navarra</t>
  </si>
  <si>
    <t>País_Vasco</t>
  </si>
  <si>
    <t>· Misma estructura que en los últimos años, sin previsión de modificaciones.
· Formación limitada a un número de indicadores máximo (x2 sobre las movilidades firmadas en DECA).</t>
  </si>
  <si>
    <t>Insertar Total Presupuesto Seguros 2024</t>
  </si>
  <si>
    <t>FERIAS PICE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</si>
</sst>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44" fontId="5" fillId="0" borderId="0" applyFont="0" applyFill="0" applyBorder="0" applyAlignment="0" applyProtection="0"/>
  </cellStyleXfs>
  <cellXfs count="90">
    <xf numFmtId="0" fontId="0" fillId="0" borderId="0" xfId="0"/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3" fontId="7" fillId="0" borderId="1" xfId="0" applyNumberFormat="1" applyFont="1" applyBorder="1" applyAlignment="1" applyProtection="1">
      <alignment horizontal="center" vertical="center"/>
      <protection hidden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0" fontId="12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0" fillId="0" borderId="20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6" fillId="0" borderId="9" xfId="0" applyFont="1" applyBorder="1"/>
    <xf numFmtId="0" fontId="0" fillId="5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6" borderId="9" xfId="0" applyFont="1" applyFill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5" borderId="1" xfId="0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right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1" xfId="0" applyBorder="1" applyProtection="1">
      <protection hidden="1"/>
    </xf>
    <xf numFmtId="0" fontId="0" fillId="5" borderId="1" xfId="0" applyFill="1" applyBorder="1" applyAlignment="1" applyProtection="1">
      <alignment horizontal="right" vertical="center" wrapText="1"/>
      <protection hidden="1"/>
    </xf>
    <xf numFmtId="3" fontId="0" fillId="0" borderId="1" xfId="0" applyNumberFormat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3" fontId="0" fillId="3" borderId="1" xfId="0" applyNumberFormat="1" applyFill="1" applyBorder="1" applyAlignment="1" applyProtection="1">
      <alignment horizontal="center" vertical="center"/>
      <protection locked="0" hidden="1"/>
    </xf>
    <xf numFmtId="164" fontId="0" fillId="3" borderId="1" xfId="0" applyNumberFormat="1" applyFill="1" applyBorder="1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/>
      <protection locked="0" hidden="1"/>
    </xf>
    <xf numFmtId="0" fontId="0" fillId="0" borderId="1" xfId="0" applyBorder="1" applyAlignment="1">
      <alignment horizontal="right"/>
    </xf>
    <xf numFmtId="0" fontId="9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/>
    </xf>
    <xf numFmtId="0" fontId="16" fillId="10" borderId="0" xfId="0" applyFont="1" applyFill="1"/>
    <xf numFmtId="0" fontId="16" fillId="10" borderId="17" xfId="0" applyFont="1" applyFill="1" applyBorder="1" applyAlignment="1">
      <alignment horizontal="center" vertical="center"/>
    </xf>
    <xf numFmtId="0" fontId="17" fillId="0" borderId="1" xfId="0" applyFont="1" applyBorder="1"/>
    <xf numFmtId="8" fontId="18" fillId="11" borderId="1" xfId="0" applyNumberFormat="1" applyFont="1" applyFill="1" applyBorder="1" applyAlignment="1">
      <alignment horizontal="center"/>
    </xf>
    <xf numFmtId="8" fontId="18" fillId="10" borderId="1" xfId="0" applyNumberFormat="1" applyFont="1" applyFill="1" applyBorder="1" applyAlignment="1">
      <alignment horizontal="center" vertical="center"/>
    </xf>
    <xf numFmtId="8" fontId="18" fillId="10" borderId="1" xfId="0" applyNumberFormat="1" applyFont="1" applyFill="1" applyBorder="1" applyAlignment="1">
      <alignment horizontal="center"/>
    </xf>
    <xf numFmtId="0" fontId="19" fillId="0" borderId="1" xfId="0" applyFont="1" applyBorder="1"/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/>
    <xf numFmtId="0" fontId="0" fillId="4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Protection="1"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4" borderId="5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right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vertical="center"/>
    </xf>
    <xf numFmtId="0" fontId="2" fillId="5" borderId="1" xfId="0" applyFont="1" applyFill="1" applyBorder="1" applyAlignment="1" applyProtection="1">
      <alignment horizontal="right" vertical="center"/>
      <protection hidden="1"/>
    </xf>
    <xf numFmtId="0" fontId="1" fillId="6" borderId="8" xfId="0" applyFont="1" applyFill="1" applyBorder="1" applyAlignment="1" applyProtection="1">
      <alignment horizontal="center" vertical="center"/>
      <protection hidden="1"/>
    </xf>
    <xf numFmtId="0" fontId="1" fillId="6" borderId="3" xfId="0" applyFont="1" applyFill="1" applyBorder="1" applyAlignment="1" applyProtection="1">
      <alignment horizontal="center" vertical="center"/>
      <protection hidden="1"/>
    </xf>
    <xf numFmtId="0" fontId="1" fillId="7" borderId="1" xfId="0" applyFont="1" applyFill="1" applyBorder="1" applyAlignment="1" applyProtection="1">
      <alignment horizontal="center" vertical="center"/>
      <protection hidden="1"/>
    </xf>
    <xf numFmtId="0" fontId="0" fillId="5" borderId="1" xfId="0" applyFill="1" applyBorder="1" applyAlignment="1" applyProtection="1">
      <alignment horizontal="right" vertical="center"/>
      <protection hidden="1"/>
    </xf>
    <xf numFmtId="0" fontId="0" fillId="5" borderId="5" xfId="0" applyFill="1" applyBorder="1" applyAlignment="1" applyProtection="1">
      <alignment horizontal="right" vertical="center" wrapText="1"/>
      <protection hidden="1"/>
    </xf>
    <xf numFmtId="0" fontId="0" fillId="5" borderId="6" xfId="0" applyFill="1" applyBorder="1" applyAlignment="1" applyProtection="1">
      <alignment horizontal="right" vertical="center" wrapText="1"/>
      <protection hidden="1"/>
    </xf>
    <xf numFmtId="0" fontId="7" fillId="2" borderId="8" xfId="0" applyFont="1" applyFill="1" applyBorder="1" applyAlignment="1" applyProtection="1">
      <alignment horizontal="center" vertical="center" wrapText="1"/>
      <protection hidden="1"/>
    </xf>
    <xf numFmtId="0" fontId="7" fillId="2" borderId="17" xfId="0" applyFont="1" applyFill="1" applyBorder="1" applyAlignment="1" applyProtection="1">
      <alignment horizontal="center" vertical="center" wrapText="1"/>
      <protection hidden="1"/>
    </xf>
    <xf numFmtId="0" fontId="7" fillId="2" borderId="3" xfId="0" applyFont="1" applyFill="1" applyBorder="1" applyAlignment="1" applyProtection="1">
      <alignment horizontal="center" vertical="center" wrapText="1"/>
      <protection hidden="1"/>
    </xf>
    <xf numFmtId="0" fontId="1" fillId="6" borderId="18" xfId="0" applyFont="1" applyFill="1" applyBorder="1" applyAlignment="1">
      <alignment horizontal="right" vertical="center" wrapText="1"/>
    </xf>
    <xf numFmtId="0" fontId="1" fillId="6" borderId="9" xfId="0" applyFont="1" applyFill="1" applyBorder="1" applyAlignment="1">
      <alignment horizontal="right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</cellXfs>
  <cellStyles count="4">
    <cellStyle name="Moneda 2" xfId="3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zoomScale="85" zoomScaleNormal="85" workbookViewId="0">
      <selection activeCell="D7" sqref="D7"/>
    </sheetView>
  </sheetViews>
  <sheetFormatPr baseColWidth="10" defaultRowHeight="14.4" x14ac:dyDescent="0.3"/>
  <cols>
    <col min="1" max="1" width="17.5546875" customWidth="1"/>
    <col min="2" max="2" width="34" customWidth="1"/>
    <col min="3" max="3" width="26.109375" customWidth="1"/>
    <col min="4" max="4" width="82.6640625" customWidth="1"/>
  </cols>
  <sheetData>
    <row r="1" spans="1:4" ht="31.8" thickBot="1" x14ac:dyDescent="0.35">
      <c r="A1" s="9" t="s">
        <v>76</v>
      </c>
      <c r="B1" s="10" t="s">
        <v>14</v>
      </c>
      <c r="C1" s="10" t="s">
        <v>15</v>
      </c>
      <c r="D1" s="11" t="s">
        <v>16</v>
      </c>
    </row>
    <row r="2" spans="1:4" ht="51" customHeight="1" thickBot="1" x14ac:dyDescent="0.35">
      <c r="A2" s="61" t="s">
        <v>13</v>
      </c>
      <c r="B2" s="62"/>
      <c r="C2" s="62"/>
      <c r="D2" s="7" t="s">
        <v>73</v>
      </c>
    </row>
    <row r="3" spans="1:4" ht="69" customHeight="1" x14ac:dyDescent="0.3">
      <c r="A3" s="63" t="s">
        <v>74</v>
      </c>
      <c r="B3" s="15" t="s">
        <v>57</v>
      </c>
      <c r="C3" s="16" t="s">
        <v>12</v>
      </c>
      <c r="D3" s="17" t="s">
        <v>68</v>
      </c>
    </row>
    <row r="4" spans="1:4" ht="69" customHeight="1" x14ac:dyDescent="0.3">
      <c r="A4" s="64"/>
      <c r="B4" s="5" t="s">
        <v>58</v>
      </c>
      <c r="C4" s="1" t="s">
        <v>12</v>
      </c>
      <c r="D4" s="3" t="s">
        <v>96</v>
      </c>
    </row>
    <row r="5" spans="1:4" ht="69" customHeight="1" thickBot="1" x14ac:dyDescent="0.35">
      <c r="A5" s="65"/>
      <c r="B5" s="6" t="s">
        <v>56</v>
      </c>
      <c r="C5" s="2" t="s">
        <v>12</v>
      </c>
      <c r="D5" s="4" t="s">
        <v>69</v>
      </c>
    </row>
  </sheetData>
  <mergeCells count="2">
    <mergeCell ref="A2:C2"/>
    <mergeCell ref="A3: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E6"/>
  <sheetViews>
    <sheetView view="pageBreakPreview" zoomScale="145" zoomScaleNormal="145" zoomScaleSheetLayoutView="145" workbookViewId="0">
      <selection activeCell="C1" sqref="C1"/>
    </sheetView>
  </sheetViews>
  <sheetFormatPr baseColWidth="10" defaultRowHeight="14.4" x14ac:dyDescent="0.3"/>
  <cols>
    <col min="1" max="1" width="25.6640625" customWidth="1"/>
    <col min="2" max="5" width="31" customWidth="1"/>
  </cols>
  <sheetData>
    <row r="1" spans="1:5" x14ac:dyDescent="0.3">
      <c r="A1" s="69" t="s">
        <v>59</v>
      </c>
      <c r="B1" s="70"/>
      <c r="C1" s="56" t="s">
        <v>77</v>
      </c>
      <c r="D1" s="60"/>
      <c r="E1" s="57"/>
    </row>
    <row r="2" spans="1:5" x14ac:dyDescent="0.3">
      <c r="A2" s="58"/>
      <c r="B2" s="58" t="s">
        <v>10</v>
      </c>
      <c r="C2" s="58" t="s">
        <v>0</v>
      </c>
      <c r="D2" s="58" t="s">
        <v>9</v>
      </c>
      <c r="E2" s="58" t="s">
        <v>6</v>
      </c>
    </row>
    <row r="3" spans="1:5" x14ac:dyDescent="0.3">
      <c r="A3" s="66" t="s">
        <v>74</v>
      </c>
      <c r="B3" s="23" t="s">
        <v>57</v>
      </c>
      <c r="C3" s="24">
        <f>PICE!B3</f>
        <v>0</v>
      </c>
      <c r="D3" s="24">
        <f>PICE!C3</f>
        <v>0</v>
      </c>
      <c r="E3" s="24">
        <f>PICE!D3</f>
        <v>0</v>
      </c>
    </row>
    <row r="4" spans="1:5" x14ac:dyDescent="0.3">
      <c r="A4" s="66"/>
      <c r="B4" s="23" t="s">
        <v>58</v>
      </c>
      <c r="C4" s="24">
        <f>'POEJ - Plan_Movilidad'!B3</f>
        <v>0</v>
      </c>
      <c r="D4" s="24">
        <f>'POEJ - Plan_Movilidad'!C3</f>
        <v>0</v>
      </c>
      <c r="E4" s="24">
        <f>'POEJ - Plan_Movilidad'!D3</f>
        <v>0</v>
      </c>
    </row>
    <row r="5" spans="1:5" x14ac:dyDescent="0.3">
      <c r="A5" s="66"/>
      <c r="B5" s="23" t="s">
        <v>56</v>
      </c>
      <c r="C5" s="24">
        <f>'POEJ - Ferias PICE'!E6</f>
        <v>0</v>
      </c>
      <c r="D5" s="24">
        <f>'POEJ - Ferias PICE'!F6</f>
        <v>0</v>
      </c>
      <c r="E5" s="24">
        <f>'POEJ - Ferias PICE'!G6</f>
        <v>0</v>
      </c>
    </row>
    <row r="6" spans="1:5" x14ac:dyDescent="0.3">
      <c r="A6" s="67" t="s">
        <v>75</v>
      </c>
      <c r="B6" s="68"/>
      <c r="C6" s="59">
        <f>SUM(C3+C4+C5)</f>
        <v>0</v>
      </c>
      <c r="D6" s="59">
        <f t="shared" ref="D6:E6" si="0">SUM(D3+D4+D5)</f>
        <v>0</v>
      </c>
      <c r="E6" s="59">
        <f t="shared" si="0"/>
        <v>0</v>
      </c>
    </row>
  </sheetData>
  <sheetProtection algorithmName="SHA-512" hashValue="1sPc0dCV9wWF56yI2hgnDlPBnQjmqIzBGhD/fG55GH9CvP4UJCj0c77vpD4wA/MR/Wf0RHO7Hf2DROp0aEHnXQ==" saltValue="dCKmn4QkLQuqVT6ZsCVsgg==" spinCount="100000" sheet="1" objects="1" scenarios="1"/>
  <mergeCells count="3">
    <mergeCell ref="A3:A5"/>
    <mergeCell ref="A6:B6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7387841-32D8-4491-93A2-000C82DABC26}">
          <x14:formula1>
            <xm:f>Hoja1!$A$1:$A$18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A1B2C-2FAA-4634-8276-CCDC6F46024A}">
  <dimension ref="A1:B18"/>
  <sheetViews>
    <sheetView workbookViewId="0">
      <selection activeCell="B18" sqref="A1:B18"/>
    </sheetView>
  </sheetViews>
  <sheetFormatPr baseColWidth="10" defaultRowHeight="14.4" x14ac:dyDescent="0.3"/>
  <sheetData>
    <row r="1" spans="1:2" x14ac:dyDescent="0.3">
      <c r="A1" s="51" t="s">
        <v>78</v>
      </c>
      <c r="B1" s="52">
        <v>2496.9</v>
      </c>
    </row>
    <row r="2" spans="1:2" x14ac:dyDescent="0.3">
      <c r="A2" s="51" t="s">
        <v>79</v>
      </c>
      <c r="B2" s="52">
        <v>2812.6</v>
      </c>
    </row>
    <row r="3" spans="1:2" x14ac:dyDescent="0.3">
      <c r="A3" s="51" t="s">
        <v>80</v>
      </c>
      <c r="B3" s="53">
        <v>2812.6</v>
      </c>
    </row>
    <row r="4" spans="1:2" x14ac:dyDescent="0.3">
      <c r="A4" s="51" t="s">
        <v>81</v>
      </c>
      <c r="B4" s="52">
        <v>2611.6999999999998</v>
      </c>
    </row>
    <row r="5" spans="1:2" x14ac:dyDescent="0.3">
      <c r="A5" s="51" t="s">
        <v>82</v>
      </c>
      <c r="B5" s="54">
        <v>2755.2</v>
      </c>
    </row>
    <row r="6" spans="1:2" x14ac:dyDescent="0.3">
      <c r="A6" s="51" t="s">
        <v>83</v>
      </c>
      <c r="B6" s="52">
        <v>2525.6</v>
      </c>
    </row>
    <row r="7" spans="1:2" x14ac:dyDescent="0.3">
      <c r="A7" s="51" t="s">
        <v>84</v>
      </c>
      <c r="B7" s="54">
        <v>2611.6999999999998</v>
      </c>
    </row>
    <row r="8" spans="1:2" x14ac:dyDescent="0.3">
      <c r="A8" s="51" t="s">
        <v>85</v>
      </c>
      <c r="B8" s="52">
        <v>3128.3</v>
      </c>
    </row>
    <row r="9" spans="1:2" x14ac:dyDescent="0.3">
      <c r="A9" s="51" t="s">
        <v>86</v>
      </c>
      <c r="B9" s="54">
        <v>3070.9</v>
      </c>
    </row>
    <row r="10" spans="1:2" x14ac:dyDescent="0.3">
      <c r="A10" s="51" t="s">
        <v>87</v>
      </c>
      <c r="B10" s="52">
        <v>2611.6999999999998</v>
      </c>
    </row>
    <row r="11" spans="1:2" x14ac:dyDescent="0.3">
      <c r="A11" s="51" t="s">
        <v>88</v>
      </c>
      <c r="B11" s="54">
        <v>2410.8000000000002</v>
      </c>
    </row>
    <row r="12" spans="1:2" x14ac:dyDescent="0.3">
      <c r="A12" s="51" t="s">
        <v>89</v>
      </c>
      <c r="B12" s="52">
        <v>2525.6</v>
      </c>
    </row>
    <row r="13" spans="1:2" x14ac:dyDescent="0.3">
      <c r="A13" s="55" t="s">
        <v>90</v>
      </c>
      <c r="B13" s="54">
        <v>2755.2</v>
      </c>
    </row>
    <row r="14" spans="1:2" x14ac:dyDescent="0.3">
      <c r="A14" s="51" t="s">
        <v>91</v>
      </c>
      <c r="B14" s="54">
        <v>2640.4</v>
      </c>
    </row>
    <row r="15" spans="1:2" x14ac:dyDescent="0.3">
      <c r="A15" s="51" t="s">
        <v>92</v>
      </c>
      <c r="B15" s="52">
        <v>3386.6</v>
      </c>
    </row>
    <row r="16" spans="1:2" x14ac:dyDescent="0.3">
      <c r="A16" s="51" t="s">
        <v>93</v>
      </c>
      <c r="B16" s="52">
        <v>2410.8000000000002</v>
      </c>
    </row>
    <row r="17" spans="1:2" x14ac:dyDescent="0.3">
      <c r="A17" s="51" t="s">
        <v>94</v>
      </c>
      <c r="B17" s="54">
        <v>3070.9</v>
      </c>
    </row>
    <row r="18" spans="1:2" x14ac:dyDescent="0.3">
      <c r="A18" s="51" t="s">
        <v>95</v>
      </c>
      <c r="B18" s="52">
        <v>3357.9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4CBED-1E48-43E5-B4DF-0362EACC0F9D}">
  <sheetPr>
    <tabColor theme="4" tint="0.39997558519241921"/>
    <pageSetUpPr fitToPage="1"/>
  </sheetPr>
  <dimension ref="A1:G20"/>
  <sheetViews>
    <sheetView showGridLines="0" view="pageBreakPreview" zoomScale="70" zoomScaleNormal="85" zoomScaleSheetLayoutView="70" workbookViewId="0">
      <selection activeCell="B3" sqref="B3"/>
    </sheetView>
  </sheetViews>
  <sheetFormatPr baseColWidth="10" defaultColWidth="11.44140625" defaultRowHeight="14.4" x14ac:dyDescent="0.3"/>
  <cols>
    <col min="1" max="8" width="24.6640625" customWidth="1"/>
    <col min="9" max="9" width="15.6640625" customWidth="1"/>
  </cols>
  <sheetData>
    <row r="1" spans="1:7" ht="15.75" customHeight="1" x14ac:dyDescent="0.3">
      <c r="A1" s="71" t="s">
        <v>11</v>
      </c>
      <c r="B1" s="73" t="s">
        <v>18</v>
      </c>
      <c r="C1" s="73"/>
      <c r="D1" s="73"/>
    </row>
    <row r="2" spans="1:7" x14ac:dyDescent="0.3">
      <c r="A2" s="72"/>
      <c r="B2" s="19" t="s">
        <v>0</v>
      </c>
      <c r="C2" s="19" t="s">
        <v>19</v>
      </c>
      <c r="D2" s="19" t="s">
        <v>20</v>
      </c>
      <c r="E2" s="49"/>
      <c r="F2" s="50"/>
      <c r="G2" s="49"/>
    </row>
    <row r="3" spans="1:7" x14ac:dyDescent="0.3">
      <c r="A3" s="41" t="s">
        <v>3</v>
      </c>
      <c r="B3" s="21">
        <f>E20</f>
        <v>0</v>
      </c>
      <c r="C3" s="21">
        <f>F20</f>
        <v>0</v>
      </c>
      <c r="D3" s="24">
        <f>B3-C3</f>
        <v>0</v>
      </c>
    </row>
    <row r="5" spans="1:7" x14ac:dyDescent="0.3">
      <c r="A5" s="42" t="s">
        <v>21</v>
      </c>
      <c r="B5" s="42" t="s">
        <v>22</v>
      </c>
      <c r="C5" s="42" t="s">
        <v>23</v>
      </c>
      <c r="D5" s="42" t="s">
        <v>2</v>
      </c>
      <c r="E5" s="42" t="s">
        <v>0</v>
      </c>
      <c r="F5" s="42" t="s">
        <v>19</v>
      </c>
      <c r="G5" s="42" t="s">
        <v>20</v>
      </c>
    </row>
    <row r="6" spans="1:7" ht="24.6" customHeight="1" x14ac:dyDescent="0.3">
      <c r="A6" s="42" t="s">
        <v>24</v>
      </c>
      <c r="B6" s="43" t="s">
        <v>25</v>
      </c>
      <c r="C6" s="44">
        <v>57.69</v>
      </c>
      <c r="D6" s="12"/>
      <c r="E6" s="45">
        <f t="shared" ref="E6:E18" si="0">IFERROR(+C6*D6,"---")</f>
        <v>0</v>
      </c>
      <c r="F6" s="45">
        <f>+E6*69.64%</f>
        <v>0</v>
      </c>
      <c r="G6" s="45">
        <f>+E6-F6</f>
        <v>0</v>
      </c>
    </row>
    <row r="7" spans="1:7" x14ac:dyDescent="0.3">
      <c r="A7" s="42" t="s">
        <v>26</v>
      </c>
      <c r="B7" s="43" t="s">
        <v>27</v>
      </c>
      <c r="C7" s="44">
        <v>230.75</v>
      </c>
      <c r="D7" s="12"/>
      <c r="E7" s="45">
        <f t="shared" si="0"/>
        <v>0</v>
      </c>
      <c r="F7" s="45">
        <f t="shared" ref="F7:F19" si="1">+E7*69.64%</f>
        <v>0</v>
      </c>
      <c r="G7" s="45">
        <f t="shared" ref="G7:G19" si="2">+E7-F7</f>
        <v>0</v>
      </c>
    </row>
    <row r="8" spans="1:7" ht="27.6" x14ac:dyDescent="0.3">
      <c r="A8" s="74" t="s">
        <v>28</v>
      </c>
      <c r="B8" s="43" t="s">
        <v>29</v>
      </c>
      <c r="C8" s="48">
        <f>IFERROR(VLOOKUP(RESUMEN!$D$1,Hoja1!$A$1:$B$18,2,FALSE),0)</f>
        <v>0</v>
      </c>
      <c r="D8" s="12"/>
      <c r="E8" s="45">
        <f t="shared" si="0"/>
        <v>0</v>
      </c>
      <c r="F8" s="45">
        <f t="shared" si="1"/>
        <v>0</v>
      </c>
      <c r="G8" s="45">
        <f t="shared" si="2"/>
        <v>0</v>
      </c>
    </row>
    <row r="9" spans="1:7" ht="27.6" x14ac:dyDescent="0.3">
      <c r="A9" s="74"/>
      <c r="B9" s="43" t="s">
        <v>30</v>
      </c>
      <c r="C9" s="48">
        <f>IFERROR(VLOOKUP(RESUMEN!$D$1,Hoja1!$A$1:$B$18,2,FALSE),0)</f>
        <v>0</v>
      </c>
      <c r="D9" s="12"/>
      <c r="E9" s="45">
        <f t="shared" si="0"/>
        <v>0</v>
      </c>
      <c r="F9" s="45">
        <f t="shared" si="1"/>
        <v>0</v>
      </c>
      <c r="G9" s="45">
        <f t="shared" si="2"/>
        <v>0</v>
      </c>
    </row>
    <row r="10" spans="1:7" ht="27.6" x14ac:dyDescent="0.3">
      <c r="A10" s="74"/>
      <c r="B10" s="43" t="s">
        <v>31</v>
      </c>
      <c r="C10" s="48">
        <f>IFERROR(VLOOKUP(RESUMEN!$D$1,Hoja1!$A$1:$B$18,2,FALSE),0)</f>
        <v>0</v>
      </c>
      <c r="D10" s="12"/>
      <c r="E10" s="45">
        <f t="shared" si="0"/>
        <v>0</v>
      </c>
      <c r="F10" s="45">
        <f t="shared" si="1"/>
        <v>0</v>
      </c>
      <c r="G10" s="45">
        <f t="shared" si="2"/>
        <v>0</v>
      </c>
    </row>
    <row r="11" spans="1:7" ht="27.6" x14ac:dyDescent="0.3">
      <c r="A11" s="74"/>
      <c r="B11" s="43" t="s">
        <v>32</v>
      </c>
      <c r="C11" s="48">
        <f>IFERROR(VLOOKUP(RESUMEN!$D$1,Hoja1!$A$1:$B$18,2,FALSE),0)</f>
        <v>0</v>
      </c>
      <c r="D11" s="12"/>
      <c r="E11" s="45">
        <f t="shared" si="0"/>
        <v>0</v>
      </c>
      <c r="F11" s="45">
        <f t="shared" si="1"/>
        <v>0</v>
      </c>
      <c r="G11" s="45">
        <f t="shared" si="2"/>
        <v>0</v>
      </c>
    </row>
    <row r="12" spans="1:7" ht="27.6" x14ac:dyDescent="0.3">
      <c r="A12" s="74"/>
      <c r="B12" s="43" t="s">
        <v>33</v>
      </c>
      <c r="C12" s="48">
        <f>IFERROR(VLOOKUP(RESUMEN!$D$1,Hoja1!$A$1:$B$18,2,FALSE),0)</f>
        <v>0</v>
      </c>
      <c r="D12" s="12"/>
      <c r="E12" s="45">
        <f t="shared" si="0"/>
        <v>0</v>
      </c>
      <c r="F12" s="45">
        <f t="shared" si="1"/>
        <v>0</v>
      </c>
      <c r="G12" s="45">
        <f t="shared" si="2"/>
        <v>0</v>
      </c>
    </row>
    <row r="13" spans="1:7" ht="27.6" x14ac:dyDescent="0.3">
      <c r="A13" s="74" t="s">
        <v>34</v>
      </c>
      <c r="B13" s="43" t="s">
        <v>29</v>
      </c>
      <c r="C13" s="48">
        <f>IFERROR(VLOOKUP(RESUMEN!$D$1,Hoja1!$A$1:$B$18,2,FALSE),0)</f>
        <v>0</v>
      </c>
      <c r="D13" s="12"/>
      <c r="E13" s="45">
        <f t="shared" si="0"/>
        <v>0</v>
      </c>
      <c r="F13" s="45">
        <f t="shared" si="1"/>
        <v>0</v>
      </c>
      <c r="G13" s="45">
        <f t="shared" si="2"/>
        <v>0</v>
      </c>
    </row>
    <row r="14" spans="1:7" ht="27.6" x14ac:dyDescent="0.3">
      <c r="A14" s="74"/>
      <c r="B14" s="43" t="s">
        <v>30</v>
      </c>
      <c r="C14" s="48">
        <f>IFERROR(VLOOKUP(RESUMEN!$D$1,Hoja1!$A$1:$B$18,2,FALSE),0)</f>
        <v>0</v>
      </c>
      <c r="D14" s="12"/>
      <c r="E14" s="45">
        <f t="shared" si="0"/>
        <v>0</v>
      </c>
      <c r="F14" s="45">
        <f t="shared" si="1"/>
        <v>0</v>
      </c>
      <c r="G14" s="45">
        <f t="shared" si="2"/>
        <v>0</v>
      </c>
    </row>
    <row r="15" spans="1:7" ht="27.6" x14ac:dyDescent="0.3">
      <c r="A15" s="74"/>
      <c r="B15" s="43" t="s">
        <v>31</v>
      </c>
      <c r="C15" s="48">
        <f>IFERROR(VLOOKUP(RESUMEN!$D$1,Hoja1!$A$1:$B$18,2,FALSE),0)</f>
        <v>0</v>
      </c>
      <c r="D15" s="12"/>
      <c r="E15" s="45">
        <f t="shared" si="0"/>
        <v>0</v>
      </c>
      <c r="F15" s="45">
        <f t="shared" si="1"/>
        <v>0</v>
      </c>
      <c r="G15" s="45">
        <f t="shared" si="2"/>
        <v>0</v>
      </c>
    </row>
    <row r="16" spans="1:7" ht="27.6" x14ac:dyDescent="0.3">
      <c r="A16" s="74"/>
      <c r="B16" s="43" t="s">
        <v>32</v>
      </c>
      <c r="C16" s="48">
        <f>IFERROR(VLOOKUP(RESUMEN!$D$1,Hoja1!$A$1:$B$18,2,FALSE),0)</f>
        <v>0</v>
      </c>
      <c r="D16" s="12"/>
      <c r="E16" s="45">
        <f t="shared" si="0"/>
        <v>0</v>
      </c>
      <c r="F16" s="45">
        <f t="shared" si="1"/>
        <v>0</v>
      </c>
      <c r="G16" s="45">
        <f t="shared" si="2"/>
        <v>0</v>
      </c>
    </row>
    <row r="17" spans="1:7" ht="27.6" x14ac:dyDescent="0.3">
      <c r="A17" s="74"/>
      <c r="B17" s="43" t="s">
        <v>33</v>
      </c>
      <c r="C17" s="48">
        <f>IFERROR(VLOOKUP(RESUMEN!$D$1,Hoja1!$A$1:$B$18,2,FALSE),0)</f>
        <v>0</v>
      </c>
      <c r="D17" s="12"/>
      <c r="E17" s="45">
        <f t="shared" si="0"/>
        <v>0</v>
      </c>
      <c r="F17" s="45">
        <f t="shared" si="1"/>
        <v>0</v>
      </c>
      <c r="G17" s="45">
        <f t="shared" si="2"/>
        <v>0</v>
      </c>
    </row>
    <row r="18" spans="1:7" x14ac:dyDescent="0.3">
      <c r="A18" s="42" t="s">
        <v>35</v>
      </c>
      <c r="B18" s="43" t="s">
        <v>36</v>
      </c>
      <c r="C18" s="44">
        <v>249.98</v>
      </c>
      <c r="D18" s="12"/>
      <c r="E18" s="45">
        <f t="shared" si="0"/>
        <v>0</v>
      </c>
      <c r="F18" s="45">
        <f t="shared" si="1"/>
        <v>0</v>
      </c>
      <c r="G18" s="45">
        <f t="shared" si="2"/>
        <v>0</v>
      </c>
    </row>
    <row r="19" spans="1:7" ht="27.6" x14ac:dyDescent="0.3">
      <c r="A19" s="42" t="s">
        <v>37</v>
      </c>
      <c r="B19" s="43" t="s">
        <v>38</v>
      </c>
      <c r="C19" s="44">
        <v>5000</v>
      </c>
      <c r="D19" s="12"/>
      <c r="E19" s="45">
        <f>C19*D19</f>
        <v>0</v>
      </c>
      <c r="F19" s="45">
        <f t="shared" si="1"/>
        <v>0</v>
      </c>
      <c r="G19" s="45">
        <f t="shared" si="2"/>
        <v>0</v>
      </c>
    </row>
    <row r="20" spans="1:7" x14ac:dyDescent="0.3">
      <c r="A20" s="75" t="s">
        <v>60</v>
      </c>
      <c r="B20" s="75"/>
      <c r="C20" s="75"/>
      <c r="D20" s="46">
        <f>SUM(D6:D19)</f>
        <v>0</v>
      </c>
      <c r="E20" s="47">
        <f>SUM(E6:E19)</f>
        <v>0</v>
      </c>
      <c r="F20" s="47">
        <f>SUM(F6:F19)</f>
        <v>0</v>
      </c>
      <c r="G20" s="47">
        <f>SUM(G6:G19)</f>
        <v>0</v>
      </c>
    </row>
  </sheetData>
  <sheetProtection algorithmName="SHA-512" hashValue="kjUlBPFRzCmjJQVfPPjVyV+dj82+KW+tHiv7mYZBGBGxSPKDv627NyJ2/07akdmohZWlCpX6+zx4Hi+nzvo+CQ==" saltValue="qJdfDdXZNRKubZ9pOGB/yg==" spinCount="100000" sheet="1" objects="1" scenarios="1"/>
  <mergeCells count="5">
    <mergeCell ref="A1:A2"/>
    <mergeCell ref="B1:D1"/>
    <mergeCell ref="A8:A12"/>
    <mergeCell ref="A13:A17"/>
    <mergeCell ref="A20:C2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&amp;C&amp;D&amp;T&amp;RCC/LB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A948-A072-44C1-8CC6-D15A2B9738EB}">
  <sheetPr>
    <tabColor theme="4" tint="0.39997558519241921"/>
  </sheetPr>
  <dimension ref="A1:G27"/>
  <sheetViews>
    <sheetView showGridLines="0" tabSelected="1" view="pageBreakPreview" zoomScaleNormal="100" zoomScaleSheetLayoutView="100" workbookViewId="0">
      <selection activeCell="B7" sqref="B7"/>
    </sheetView>
  </sheetViews>
  <sheetFormatPr baseColWidth="10" defaultColWidth="11.44140625" defaultRowHeight="14.4" x14ac:dyDescent="0.3"/>
  <cols>
    <col min="1" max="1" width="28.109375" customWidth="1"/>
    <col min="2" max="2" width="26.44140625" customWidth="1"/>
    <col min="3" max="3" width="30.109375" customWidth="1"/>
    <col min="4" max="7" width="24.6640625" customWidth="1"/>
  </cols>
  <sheetData>
    <row r="1" spans="1:7" ht="15.75" customHeight="1" x14ac:dyDescent="0.3">
      <c r="A1" s="77" t="s">
        <v>11</v>
      </c>
      <c r="B1" s="79" t="s">
        <v>39</v>
      </c>
      <c r="C1" s="79"/>
      <c r="D1" s="79"/>
      <c r="E1" s="29"/>
      <c r="F1" s="29"/>
      <c r="G1" s="29"/>
    </row>
    <row r="2" spans="1:7" x14ac:dyDescent="0.3">
      <c r="A2" s="78"/>
      <c r="B2" s="30" t="s">
        <v>0</v>
      </c>
      <c r="C2" s="30" t="s">
        <v>19</v>
      </c>
      <c r="D2" s="30" t="s">
        <v>20</v>
      </c>
      <c r="E2" s="29"/>
      <c r="F2" s="29"/>
      <c r="G2" s="49"/>
    </row>
    <row r="3" spans="1:7" x14ac:dyDescent="0.3">
      <c r="A3" s="31" t="s">
        <v>3</v>
      </c>
      <c r="B3" s="32">
        <f>D9+D15+D18+E26</f>
        <v>0</v>
      </c>
      <c r="C3" s="32">
        <f>E9+E15+E18+F26</f>
        <v>0</v>
      </c>
      <c r="D3" s="32">
        <f>F9+F15+F18+G26</f>
        <v>0</v>
      </c>
      <c r="E3" s="29"/>
      <c r="F3" s="29"/>
      <c r="G3" s="29"/>
    </row>
    <row r="4" spans="1:7" x14ac:dyDescent="0.3">
      <c r="A4" s="29"/>
      <c r="B4" s="29"/>
      <c r="C4" s="29"/>
      <c r="D4" s="29"/>
      <c r="E4" s="29"/>
      <c r="F4" s="29"/>
      <c r="G4" s="29"/>
    </row>
    <row r="5" spans="1:7" ht="28.8" x14ac:dyDescent="0.3">
      <c r="A5" s="13" t="s">
        <v>40</v>
      </c>
      <c r="B5" s="14" t="s">
        <v>41</v>
      </c>
      <c r="C5" s="13" t="s">
        <v>42</v>
      </c>
      <c r="D5" s="13" t="s">
        <v>0</v>
      </c>
      <c r="E5" s="13" t="s">
        <v>19</v>
      </c>
      <c r="F5" s="13" t="s">
        <v>20</v>
      </c>
      <c r="G5" s="29"/>
    </row>
    <row r="6" spans="1:7" x14ac:dyDescent="0.3">
      <c r="A6" s="32" t="s">
        <v>43</v>
      </c>
      <c r="B6" s="39"/>
      <c r="C6" s="33">
        <v>80</v>
      </c>
      <c r="D6" s="32">
        <f>D7*2</f>
        <v>132302.39999999999</v>
      </c>
      <c r="E6" s="32">
        <f>+D6*69.64%</f>
        <v>92135.391359999994</v>
      </c>
      <c r="F6" s="32">
        <f>+D6-E6</f>
        <v>40167.00864</v>
      </c>
      <c r="G6" s="29"/>
    </row>
    <row r="7" spans="1:7" x14ac:dyDescent="0.3">
      <c r="A7" s="32" t="s">
        <v>44</v>
      </c>
      <c r="B7" s="39"/>
      <c r="C7" s="32" t="s">
        <v>45</v>
      </c>
      <c r="D7" s="32">
        <f>1720*38.46</f>
        <v>66151.199999999997</v>
      </c>
      <c r="E7" s="32">
        <f t="shared" ref="E7:E8" si="0">+D7*69.64%</f>
        <v>46067.695679999997</v>
      </c>
      <c r="F7" s="32">
        <f t="shared" ref="F7:F8" si="1">+D7-E7</f>
        <v>20083.50432</v>
      </c>
      <c r="G7" s="29"/>
    </row>
    <row r="8" spans="1:7" x14ac:dyDescent="0.3">
      <c r="A8" s="32" t="s">
        <v>46</v>
      </c>
      <c r="B8" s="39"/>
      <c r="C8" s="32" t="s">
        <v>47</v>
      </c>
      <c r="D8" s="32">
        <f>D7*0.5</f>
        <v>33075.599999999999</v>
      </c>
      <c r="E8" s="32">
        <f t="shared" si="0"/>
        <v>23033.847839999999</v>
      </c>
      <c r="F8" s="32">
        <f t="shared" si="1"/>
        <v>10041.75216</v>
      </c>
      <c r="G8" s="29"/>
    </row>
    <row r="9" spans="1:7" x14ac:dyDescent="0.3">
      <c r="A9" s="80" t="s">
        <v>61</v>
      </c>
      <c r="B9" s="80"/>
      <c r="C9" s="80"/>
      <c r="D9" s="32" t="b">
        <f>IF(B6="x",+D6,IF(B7="x",+D7,IF(B8="x",+D8)))</f>
        <v>0</v>
      </c>
      <c r="E9" s="32">
        <f>D9*0.6964</f>
        <v>0</v>
      </c>
      <c r="F9" s="32">
        <f>D9-E9</f>
        <v>0</v>
      </c>
      <c r="G9" s="29"/>
    </row>
    <row r="10" spans="1:7" x14ac:dyDescent="0.3">
      <c r="A10" s="29"/>
      <c r="B10" s="29"/>
      <c r="C10" s="29"/>
      <c r="D10" s="29"/>
      <c r="E10" s="29"/>
      <c r="F10" s="29"/>
      <c r="G10" s="29"/>
    </row>
    <row r="11" spans="1:7" x14ac:dyDescent="0.3">
      <c r="A11" s="13" t="s">
        <v>48</v>
      </c>
      <c r="B11" s="13" t="s">
        <v>49</v>
      </c>
      <c r="C11" s="13" t="s">
        <v>50</v>
      </c>
      <c r="D11" s="13" t="s">
        <v>0</v>
      </c>
      <c r="E11" s="13" t="s">
        <v>19</v>
      </c>
      <c r="F11" s="13" t="s">
        <v>20</v>
      </c>
      <c r="G11" s="29"/>
    </row>
    <row r="12" spans="1:7" x14ac:dyDescent="0.3">
      <c r="A12" s="34" t="s">
        <v>51</v>
      </c>
      <c r="B12" s="32">
        <v>3000</v>
      </c>
      <c r="C12" s="40"/>
      <c r="D12" s="32">
        <f>C12*B12</f>
        <v>0</v>
      </c>
      <c r="E12" s="32">
        <f t="shared" ref="E12:E14" si="2">+D12*69.64%</f>
        <v>0</v>
      </c>
      <c r="F12" s="32">
        <f>+D12-E12</f>
        <v>0</v>
      </c>
      <c r="G12" s="29"/>
    </row>
    <row r="13" spans="1:7" x14ac:dyDescent="0.3">
      <c r="A13" s="34" t="s">
        <v>52</v>
      </c>
      <c r="B13" s="32">
        <v>6000</v>
      </c>
      <c r="C13" s="40"/>
      <c r="D13" s="32">
        <f t="shared" ref="D13:D14" si="3">C13*B13</f>
        <v>0</v>
      </c>
      <c r="E13" s="32">
        <f t="shared" si="2"/>
        <v>0</v>
      </c>
      <c r="F13" s="32">
        <f t="shared" ref="F13:F14" si="4">+D13-E13</f>
        <v>0</v>
      </c>
      <c r="G13" s="29"/>
    </row>
    <row r="14" spans="1:7" x14ac:dyDescent="0.3">
      <c r="A14" s="34" t="s">
        <v>53</v>
      </c>
      <c r="B14" s="32">
        <v>820</v>
      </c>
      <c r="C14" s="40"/>
      <c r="D14" s="32">
        <f t="shared" si="3"/>
        <v>0</v>
      </c>
      <c r="E14" s="32">
        <f t="shared" si="2"/>
        <v>0</v>
      </c>
      <c r="F14" s="32">
        <f t="shared" si="4"/>
        <v>0</v>
      </c>
      <c r="G14" s="29"/>
    </row>
    <row r="15" spans="1:7" ht="27" customHeight="1" x14ac:dyDescent="0.3">
      <c r="A15" s="81" t="s">
        <v>54</v>
      </c>
      <c r="B15" s="82"/>
      <c r="C15" s="33"/>
      <c r="D15" s="32">
        <f>SUM(D12:D14)</f>
        <v>0</v>
      </c>
      <c r="E15" s="32">
        <f>D15*0.6964</f>
        <v>0</v>
      </c>
      <c r="F15" s="32">
        <f>D15-E15</f>
        <v>0</v>
      </c>
      <c r="G15" s="29"/>
    </row>
    <row r="16" spans="1:7" x14ac:dyDescent="0.3">
      <c r="A16" s="29"/>
      <c r="B16" s="29"/>
      <c r="C16" s="29"/>
      <c r="D16" s="29"/>
      <c r="E16" s="29"/>
      <c r="F16" s="29"/>
      <c r="G16" s="29"/>
    </row>
    <row r="17" spans="1:7" x14ac:dyDescent="0.3">
      <c r="A17" s="29"/>
      <c r="B17" s="29"/>
      <c r="C17" s="29"/>
      <c r="D17" s="13" t="s">
        <v>0</v>
      </c>
      <c r="E17" s="13" t="s">
        <v>19</v>
      </c>
      <c r="F17" s="13" t="s">
        <v>20</v>
      </c>
      <c r="G17" s="29"/>
    </row>
    <row r="18" spans="1:7" ht="31.5" customHeight="1" x14ac:dyDescent="0.3">
      <c r="A18" s="29"/>
      <c r="B18" s="29"/>
      <c r="C18" s="35" t="s">
        <v>97</v>
      </c>
      <c r="D18" s="39"/>
      <c r="E18" s="32">
        <f t="shared" ref="E18" si="5">+D18*69.64%</f>
        <v>0</v>
      </c>
      <c r="F18" s="32">
        <f>+D18-E18</f>
        <v>0</v>
      </c>
      <c r="G18" s="29"/>
    </row>
    <row r="19" spans="1:7" x14ac:dyDescent="0.3">
      <c r="A19" s="29"/>
      <c r="B19" s="29"/>
      <c r="C19" s="29"/>
      <c r="D19" s="29"/>
      <c r="E19" s="29"/>
      <c r="F19" s="29"/>
      <c r="G19" s="29"/>
    </row>
    <row r="20" spans="1:7" x14ac:dyDescent="0.3">
      <c r="A20" s="13" t="s">
        <v>7</v>
      </c>
      <c r="B20" s="13" t="s">
        <v>4</v>
      </c>
      <c r="C20" s="13" t="s">
        <v>8</v>
      </c>
      <c r="D20" s="13" t="s">
        <v>2</v>
      </c>
      <c r="E20" s="13" t="s">
        <v>0</v>
      </c>
      <c r="F20" s="13" t="s">
        <v>19</v>
      </c>
      <c r="G20" s="13" t="s">
        <v>20</v>
      </c>
    </row>
    <row r="21" spans="1:7" x14ac:dyDescent="0.3">
      <c r="A21" s="83" t="s">
        <v>5</v>
      </c>
      <c r="B21" s="8">
        <v>30</v>
      </c>
      <c r="C21" s="48">
        <f>IFERROR(VLOOKUP(RESUMEN!$D$1,Hoja1!$A$1:$B$18,2,FALSE),0)</f>
        <v>0</v>
      </c>
      <c r="D21" s="38"/>
      <c r="E21" s="32">
        <f>C21*D21</f>
        <v>0</v>
      </c>
      <c r="F21" s="32">
        <f>E21*0.6964</f>
        <v>0</v>
      </c>
      <c r="G21" s="32">
        <f>E21-F21</f>
        <v>0</v>
      </c>
    </row>
    <row r="22" spans="1:7" x14ac:dyDescent="0.3">
      <c r="A22" s="84"/>
      <c r="B22" s="8">
        <v>60</v>
      </c>
      <c r="C22" s="48">
        <f>IFERROR(VLOOKUP(RESUMEN!$D$1,Hoja1!$A$1:$B$18,2,FALSE),0)</f>
        <v>0</v>
      </c>
      <c r="D22" s="38"/>
      <c r="E22" s="32">
        <f t="shared" ref="E22:E25" si="6">C22*D22</f>
        <v>0</v>
      </c>
      <c r="F22" s="32">
        <f t="shared" ref="F22:F25" si="7">E22*0.6964</f>
        <v>0</v>
      </c>
      <c r="G22" s="32">
        <f t="shared" ref="G22:G25" si="8">E22-F22</f>
        <v>0</v>
      </c>
    </row>
    <row r="23" spans="1:7" x14ac:dyDescent="0.3">
      <c r="A23" s="84"/>
      <c r="B23" s="8">
        <v>90</v>
      </c>
      <c r="C23" s="48">
        <f>IFERROR(VLOOKUP(RESUMEN!$D$1,Hoja1!$A$1:$B$18,2,FALSE),0)</f>
        <v>0</v>
      </c>
      <c r="D23" s="38"/>
      <c r="E23" s="32">
        <f t="shared" si="6"/>
        <v>0</v>
      </c>
      <c r="F23" s="32">
        <f t="shared" si="7"/>
        <v>0</v>
      </c>
      <c r="G23" s="32">
        <f t="shared" si="8"/>
        <v>0</v>
      </c>
    </row>
    <row r="24" spans="1:7" x14ac:dyDescent="0.3">
      <c r="A24" s="84"/>
      <c r="B24" s="8">
        <v>120</v>
      </c>
      <c r="C24" s="48">
        <f>IFERROR(VLOOKUP(RESUMEN!$D$1,Hoja1!$A$1:$B$18,2,FALSE),0)</f>
        <v>0</v>
      </c>
      <c r="D24" s="38"/>
      <c r="E24" s="32">
        <f t="shared" si="6"/>
        <v>0</v>
      </c>
      <c r="F24" s="32">
        <f t="shared" si="7"/>
        <v>0</v>
      </c>
      <c r="G24" s="32">
        <f t="shared" si="8"/>
        <v>0</v>
      </c>
    </row>
    <row r="25" spans="1:7" x14ac:dyDescent="0.3">
      <c r="A25" s="85"/>
      <c r="B25" s="8">
        <v>150</v>
      </c>
      <c r="C25" s="48">
        <f>IFERROR(VLOOKUP(RESUMEN!$D$1,Hoja1!$A$1:$B$18,2,FALSE),0)</f>
        <v>0</v>
      </c>
      <c r="D25" s="38"/>
      <c r="E25" s="32">
        <f t="shared" si="6"/>
        <v>0</v>
      </c>
      <c r="F25" s="32">
        <f t="shared" si="7"/>
        <v>0</v>
      </c>
      <c r="G25" s="32">
        <f t="shared" si="8"/>
        <v>0</v>
      </c>
    </row>
    <row r="26" spans="1:7" ht="15" customHeight="1" x14ac:dyDescent="0.3">
      <c r="A26" s="76" t="s">
        <v>72</v>
      </c>
      <c r="B26" s="76"/>
      <c r="C26" s="76"/>
      <c r="D26" s="36">
        <f>SUM(D21:D25)</f>
        <v>0</v>
      </c>
      <c r="E26" s="32">
        <f>SUM(E21:E25)</f>
        <v>0</v>
      </c>
      <c r="F26" s="32">
        <f>SUM(F21:F25)</f>
        <v>0</v>
      </c>
      <c r="G26" s="32">
        <f>SUM(G21:G25)</f>
        <v>0</v>
      </c>
    </row>
    <row r="27" spans="1:7" x14ac:dyDescent="0.3">
      <c r="A27" s="29"/>
      <c r="B27" s="29"/>
      <c r="C27" s="29"/>
      <c r="D27" s="37" t="s">
        <v>55</v>
      </c>
      <c r="E27" s="29"/>
      <c r="F27" s="29"/>
      <c r="G27" s="29"/>
    </row>
  </sheetData>
  <sheetProtection algorithmName="SHA-512" hashValue="GzdvD2qHbQWlmABoXPJC76ciBr2PiOHgYFvi40SsCpLF+R49/sv2ISNIKUmTa6V8+2mfWBxFJUBlinozq6SJ3w==" saltValue="swmT8NO27XVmH18y9mGNLw==" spinCount="100000" sheet="1" objects="1" scenarios="1"/>
  <mergeCells count="6">
    <mergeCell ref="A26:C26"/>
    <mergeCell ref="A1:A2"/>
    <mergeCell ref="B1:D1"/>
    <mergeCell ref="A9:C9"/>
    <mergeCell ref="A15:B15"/>
    <mergeCell ref="A21:A25"/>
  </mergeCells>
  <conditionalFormatting sqref="D26">
    <cfRule type="cellIs" dxfId="2" priority="1" operator="lessThan">
      <formula>SUM($C$12:$C$14)*2</formula>
    </cfRule>
    <cfRule type="cellIs" dxfId="1" priority="2" operator="greaterThan">
      <formula>SUM($C$12:$C$14)*2</formula>
    </cfRule>
  </conditionalFormatting>
  <pageMargins left="0.7" right="0.7" top="0.75" bottom="0.75" header="0.3" footer="0.3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9ACBC-A82D-4437-85F0-BB01D38B37CB}">
  <sheetPr>
    <tabColor theme="4" tint="0.39997558519241921"/>
    <pageSetUpPr fitToPage="1"/>
  </sheetPr>
  <dimension ref="A1:G31"/>
  <sheetViews>
    <sheetView showGridLines="0" view="pageBreakPreview" zoomScale="130" zoomScaleNormal="100" zoomScaleSheetLayoutView="130" workbookViewId="0">
      <selection activeCell="E4" sqref="E4"/>
    </sheetView>
  </sheetViews>
  <sheetFormatPr baseColWidth="10" defaultRowHeight="14.4" x14ac:dyDescent="0.3"/>
  <cols>
    <col min="1" max="1" width="19.33203125" customWidth="1"/>
    <col min="2" max="2" width="17.21875" customWidth="1"/>
    <col min="3" max="3" width="19.33203125" customWidth="1"/>
    <col min="4" max="4" width="22" customWidth="1"/>
    <col min="5" max="5" width="24.6640625" customWidth="1"/>
    <col min="6" max="7" width="16.5546875" customWidth="1"/>
  </cols>
  <sheetData>
    <row r="1" spans="1:7" ht="15.75" customHeight="1" x14ac:dyDescent="0.3">
      <c r="A1" s="71" t="s">
        <v>65</v>
      </c>
      <c r="B1" s="88" t="s">
        <v>66</v>
      </c>
      <c r="C1" s="88" t="s">
        <v>70</v>
      </c>
      <c r="D1" s="88" t="s">
        <v>67</v>
      </c>
      <c r="E1" s="73" t="s">
        <v>98</v>
      </c>
      <c r="F1" s="73"/>
      <c r="G1" s="73"/>
    </row>
    <row r="2" spans="1:7" x14ac:dyDescent="0.3">
      <c r="A2" s="72"/>
      <c r="B2" s="89"/>
      <c r="C2" s="89"/>
      <c r="D2" s="89"/>
      <c r="E2" s="19" t="s">
        <v>0</v>
      </c>
      <c r="F2" s="19" t="s">
        <v>17</v>
      </c>
      <c r="G2" s="19" t="s">
        <v>20</v>
      </c>
    </row>
    <row r="3" spans="1:7" x14ac:dyDescent="0.3">
      <c r="A3" s="20" t="s">
        <v>62</v>
      </c>
      <c r="B3" s="21">
        <v>60000</v>
      </c>
      <c r="C3" s="22">
        <v>150</v>
      </c>
      <c r="D3" s="28"/>
      <c r="E3" s="21">
        <f>B3*D3</f>
        <v>0</v>
      </c>
      <c r="F3" s="21">
        <f>E3*0.6964</f>
        <v>0</v>
      </c>
      <c r="G3" s="24">
        <f>E3-F3</f>
        <v>0</v>
      </c>
    </row>
    <row r="4" spans="1:7" x14ac:dyDescent="0.3">
      <c r="A4" s="25" t="s">
        <v>63</v>
      </c>
      <c r="B4" s="21">
        <v>40000</v>
      </c>
      <c r="C4" s="22">
        <v>100</v>
      </c>
      <c r="D4" s="28"/>
      <c r="E4" s="21">
        <f>B4*D4</f>
        <v>0</v>
      </c>
      <c r="F4" s="21">
        <f>E4*0.6964</f>
        <v>0</v>
      </c>
      <c r="G4" s="24">
        <f t="shared" ref="G4" si="0">E4-F4</f>
        <v>0</v>
      </c>
    </row>
    <row r="5" spans="1:7" x14ac:dyDescent="0.3">
      <c r="A5" s="20" t="s">
        <v>64</v>
      </c>
      <c r="B5" s="21">
        <v>20000</v>
      </c>
      <c r="C5" s="22">
        <v>50</v>
      </c>
      <c r="D5" s="28"/>
      <c r="E5" s="21">
        <f>B5*D5</f>
        <v>0</v>
      </c>
      <c r="F5" s="21">
        <f>E5*0.6964</f>
        <v>0</v>
      </c>
      <c r="G5" s="24">
        <f>E5-F5</f>
        <v>0</v>
      </c>
    </row>
    <row r="6" spans="1:7" x14ac:dyDescent="0.3">
      <c r="A6" s="86" t="s">
        <v>1</v>
      </c>
      <c r="B6" s="87"/>
      <c r="C6" s="26"/>
      <c r="D6" s="23">
        <f>D3+D4+D5</f>
        <v>0</v>
      </c>
      <c r="E6" s="27">
        <f>SUM(E3:E5)</f>
        <v>0</v>
      </c>
      <c r="F6" s="27">
        <f>SUM(F3:F5)</f>
        <v>0</v>
      </c>
      <c r="G6" s="27">
        <f>SUM(G3:G5)</f>
        <v>0</v>
      </c>
    </row>
    <row r="7" spans="1:7" x14ac:dyDescent="0.3">
      <c r="D7" s="18" t="s">
        <v>71</v>
      </c>
    </row>
    <row r="15" spans="1:7" ht="27" customHeight="1" x14ac:dyDescent="0.3"/>
    <row r="18" ht="24.75" customHeight="1" x14ac:dyDescent="0.3"/>
    <row r="31" ht="15" customHeight="1" x14ac:dyDescent="0.3"/>
  </sheetData>
  <sheetProtection algorithmName="SHA-512" hashValue="EC9Q80J1Euior9VWn7BM2HEZSC+cdM6nhfQRwiX0BfGNSNe/tV9JySMtypNm1u5LEPhZR6pMkIN9choEXJD5Ug==" saltValue="Entw4KjnMK61rgUyeevnwQ==" spinCount="100000" sheet="1" objects="1" scenarios="1"/>
  <mergeCells count="6">
    <mergeCell ref="A6:B6"/>
    <mergeCell ref="C1:C2"/>
    <mergeCell ref="A1:A2"/>
    <mergeCell ref="E1:G1"/>
    <mergeCell ref="D1:D2"/>
    <mergeCell ref="B1:B2"/>
  </mergeCells>
  <conditionalFormatting sqref="D6">
    <cfRule type="cellIs" dxfId="0" priority="1" operator="greaterThan">
      <formula>6</formula>
    </cfRule>
  </conditionalFormatting>
  <printOptions horizontalCentered="1"/>
  <pageMargins left="0.70866141732283472" right="0.70866141732283472" top="1.3385826771653544" bottom="0.74803149606299213" header="0.31496062992125984" footer="0.31496062992125984"/>
  <pageSetup paperSize="9" scale="96" orientation="landscape" r:id="rId1"/>
  <headerFooter>
    <oddFooter>&amp;C&amp;D&amp;T&amp;RCC/LB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Leyenda</vt:lpstr>
      <vt:lpstr>RESUMEN</vt:lpstr>
      <vt:lpstr>Hoja1</vt:lpstr>
      <vt:lpstr>PICE</vt:lpstr>
      <vt:lpstr>POEJ - Plan_Movilidad</vt:lpstr>
      <vt:lpstr>POEJ - Ferias PICE</vt:lpstr>
      <vt:lpstr>'POEJ - Ferias PICE'!Área_de_impresión</vt:lpstr>
      <vt:lpstr>'POEJ - Plan_Movilidad'!Área_de_impresión</vt:lpstr>
      <vt:lpstr>RESUMEN!Área_de_impresión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2024-01-26T10:10:25Z</dcterms:modified>
</cp:coreProperties>
</file>